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PROYECTOS\GDR CAMPIÑA JEREZ\"/>
    </mc:Choice>
  </mc:AlternateContent>
  <xr:revisionPtr revIDLastSave="0" documentId="13_ncr:1_{6D206649-3F89-4063-9F4D-6F3484BE5293}" xr6:coauthVersionLast="47" xr6:coauthVersionMax="47" xr10:uidLastSave="{00000000-0000-0000-0000-000000000000}"/>
  <bookViews>
    <workbookView xWindow="-120" yWindow="-120" windowWidth="29040" windowHeight="15720" tabRatio="877"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2_PJ_INDICADORES CONTABLES" sheetId="19" state="hidden" r:id="rId6"/>
    <sheet name="E2_PF_INDICADORES CONTABLES" sheetId="17" state="hidden" r:id="rId7"/>
    <sheet name="AEE_Análisis económico estático" sheetId="2" r:id="rId8"/>
    <sheet name="AED_Análisis económico dinámico" sheetId="11" r:id="rId9"/>
    <sheet name="APM_Análisis Punto Muerto" sheetId="8" r:id="rId10"/>
    <sheet name="AF_Análisis Financiero" sheetId="5" r:id="rId11"/>
    <sheet name="Hoja2" sheetId="16" state="hidden" r:id="rId12"/>
  </sheets>
  <definedNames>
    <definedName name="_xlnm.Print_Area" localSheetId="8">'AED_Análisis económico dinámico'!$A$2:$J$46</definedName>
    <definedName name="_xlnm.Print_Area" localSheetId="7">'AEE_Análisis económico estático'!$B$2:$L$24</definedName>
    <definedName name="_xlnm.Print_Area" localSheetId="10">'AF_Análisis Financiero'!$B$3:$H$24</definedName>
    <definedName name="_xlnm.Print_Area" localSheetId="9">'APM_Análisis Punto Muerto'!$A$9:$K$43</definedName>
    <definedName name="_xlnm.Print_Area" localSheetId="0">Instrucciones!$C$2:$M$36</definedName>
    <definedName name="_xlnm.Print_Area" localSheetId="1">P1_LíneasExplotaciónINCREMENTAL!$A$1:$Q$212</definedName>
    <definedName name="_xlnm.Print_Area" localSheetId="2">P2_DatosExplotaciónINCREMENTAL!$A$1:$S$44</definedName>
    <definedName name="_xlnm.Print_Area" localSheetId="3">'P3_Plan Inversión_INCREMENTAL'!$A$1:$R$51</definedName>
    <definedName name="_xlnm.Print_Area" localSheetId="4">'P4_Plan FinanciaciónINCREMENTAL'!$A$1:$M$108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2" i="12" l="1"/>
  <c r="C113" i="12" s="1"/>
  <c r="C114" i="12" s="1"/>
  <c r="B68" i="19"/>
  <c r="F65" i="19" s="1"/>
  <c r="F61" i="19"/>
  <c r="D54" i="19"/>
  <c r="D53" i="19"/>
  <c r="D52" i="19"/>
  <c r="D38" i="19"/>
  <c r="F35" i="19" s="1"/>
  <c r="D32" i="19"/>
  <c r="D27" i="19"/>
  <c r="B11" i="19"/>
  <c r="B7" i="19"/>
  <c r="B5" i="17"/>
  <c r="G44" i="19" l="1"/>
  <c r="F24" i="19"/>
  <c r="F21" i="17"/>
  <c r="F17" i="17"/>
  <c r="B9" i="17"/>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I45" i="12"/>
  <c r="C31" i="1" s="1"/>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5" i="12"/>
  <c r="C116" i="12" s="1"/>
  <c r="C91" i="12"/>
  <c r="C70" i="12"/>
  <c r="C71" i="12" s="1"/>
  <c r="C72" i="12" s="1"/>
  <c r="C73" i="12" s="1"/>
  <c r="C74" i="12" s="1"/>
  <c r="F204" i="12"/>
  <c r="F200" i="12"/>
  <c r="F205"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F208" i="12" l="1"/>
  <c r="E28" i="4"/>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7" i="12" s="1"/>
  <c r="F102" i="12"/>
  <c r="F81" i="12"/>
  <c r="F86" i="12"/>
  <c r="F85" i="12"/>
  <c r="F84" i="12"/>
  <c r="F83" i="12"/>
  <c r="D96" i="4"/>
  <c r="J28" i="4"/>
  <c r="C96" i="4"/>
  <c r="I28" i="4"/>
  <c r="C90" i="4"/>
  <c r="C88" i="4"/>
  <c r="C89" i="4"/>
  <c r="C91" i="4"/>
  <c r="C54" i="4"/>
  <c r="C80" i="4"/>
  <c r="C46" i="4"/>
  <c r="C81" i="4"/>
  <c r="C55" i="4"/>
  <c r="C56" i="4"/>
  <c r="F105" i="12" l="1"/>
  <c r="F106" i="12"/>
  <c r="F104" i="12"/>
  <c r="F29" i="4"/>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18" i="12"/>
  <c r="I46" i="12"/>
  <c r="C32" i="1" s="1"/>
  <c r="F62" i="4"/>
  <c r="L28" i="4"/>
  <c r="F96" i="4"/>
  <c r="C98" i="4"/>
  <c r="C64" i="4"/>
  <c r="I30" i="4"/>
  <c r="I25" i="4"/>
  <c r="L20" i="4"/>
  <c r="F88" i="4"/>
  <c r="F54" i="4"/>
  <c r="C32" i="12"/>
  <c r="C8" i="12"/>
  <c r="I47" i="12" s="1"/>
  <c r="C33" i="1" s="1"/>
  <c r="C17" i="11"/>
  <c r="C16" i="11"/>
  <c r="C10" i="11"/>
  <c r="F20" i="12" l="1"/>
  <c r="L47" i="12" s="1"/>
  <c r="F33" i="1" s="1"/>
  <c r="K20" i="4"/>
  <c r="D31" i="4"/>
  <c r="E31" i="4" s="1"/>
  <c r="F31" i="4" s="1"/>
  <c r="C95" i="4"/>
  <c r="E61" i="4"/>
  <c r="E95" i="4" s="1"/>
  <c r="D23" i="4"/>
  <c r="E23" i="4" s="1"/>
  <c r="F23" i="4" s="1"/>
  <c r="L45" i="12"/>
  <c r="F31" i="1" s="1"/>
  <c r="F4" i="1" s="1"/>
  <c r="L46" i="12"/>
  <c r="F32" i="1" s="1"/>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C34" i="1" s="1"/>
  <c r="I32" i="4"/>
  <c r="C66" i="4"/>
  <c r="I33" i="4"/>
  <c r="C27" i="8"/>
  <c r="C30" i="8"/>
  <c r="C10" i="12"/>
  <c r="F22" i="12" s="1"/>
  <c r="L49" i="12" s="1"/>
  <c r="F35" i="1" s="1"/>
  <c r="C14" i="1"/>
  <c r="C38" i="1" s="1"/>
  <c r="D33" i="4" l="1"/>
  <c r="E33" i="4" s="1"/>
  <c r="F33" i="4" s="1"/>
  <c r="D25" i="4"/>
  <c r="E25" i="4" s="1"/>
  <c r="F25" i="4" s="1"/>
  <c r="I49" i="12"/>
  <c r="C35" i="1" s="1"/>
  <c r="C11" i="12"/>
  <c r="F23" i="12" s="1"/>
  <c r="L50" i="12" s="1"/>
  <c r="F36" i="1" s="1"/>
  <c r="C13" i="11"/>
  <c r="C16" i="2"/>
  <c r="B21" i="8"/>
  <c r="B22" i="8"/>
  <c r="B23" i="8"/>
  <c r="B24" i="8"/>
  <c r="B25" i="8"/>
  <c r="C20" i="8"/>
  <c r="B20" i="8"/>
  <c r="C31" i="8"/>
  <c r="D8" i="8"/>
  <c r="C8" i="8"/>
  <c r="C6" i="8"/>
  <c r="F4" i="8"/>
  <c r="F3" i="8"/>
  <c r="E3" i="8"/>
  <c r="I50" i="12" l="1"/>
  <c r="C36" i="1" s="1"/>
  <c r="G11" i="2"/>
  <c r="G11" i="5"/>
  <c r="G11" i="11"/>
  <c r="F7" i="8"/>
  <c r="C32" i="8"/>
  <c r="C13" i="5"/>
  <c r="C10" i="5"/>
  <c r="C15" i="2"/>
  <c r="C10" i="2"/>
  <c r="D26" i="3"/>
  <c r="F3" i="4"/>
  <c r="C8" i="4"/>
  <c r="B13" i="17" s="1"/>
  <c r="E4" i="3"/>
  <c r="E5" i="3"/>
  <c r="E6" i="3"/>
  <c r="E7" i="3"/>
  <c r="E3" i="3"/>
  <c r="E14" i="3"/>
  <c r="C26" i="1"/>
  <c r="C28" i="1" s="1"/>
  <c r="C15" i="1"/>
  <c r="C39" i="1" s="1"/>
  <c r="C33" i="3" l="1"/>
  <c r="F9" i="4"/>
  <c r="H41" i="11" s="1"/>
  <c r="D80" i="4"/>
  <c r="D45" i="4"/>
  <c r="D46" i="4"/>
  <c r="H11" i="5"/>
  <c r="H11" i="11"/>
  <c r="H11" i="2"/>
  <c r="C39" i="8"/>
  <c r="D13" i="11"/>
  <c r="D10" i="11"/>
  <c r="D13" i="5"/>
  <c r="D10" i="5"/>
  <c r="D10" i="2"/>
  <c r="C16" i="1"/>
  <c r="C40" i="1" s="1"/>
  <c r="C21" i="8"/>
  <c r="C33" i="8"/>
  <c r="C13" i="2"/>
  <c r="D13" i="2"/>
  <c r="C38" i="8"/>
  <c r="C15" i="11" l="1"/>
  <c r="E73" i="4"/>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41" i="1" s="1"/>
  <c r="C34" i="8"/>
  <c r="C34" i="3"/>
  <c r="D15" i="11" s="1"/>
  <c r="C14" i="2"/>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42" i="1" s="1"/>
  <c r="C23" i="8"/>
  <c r="F13" i="5"/>
  <c r="F13" i="2"/>
  <c r="C35" i="8"/>
  <c r="C35" i="3"/>
  <c r="E15" i="11" s="1"/>
  <c r="D14" i="2"/>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C24" i="8"/>
  <c r="G13" i="5"/>
  <c r="G13" i="2"/>
  <c r="C36" i="3"/>
  <c r="E14" i="2"/>
  <c r="D38" i="8" l="1"/>
  <c r="F7" i="1"/>
  <c r="C27" i="3" s="1"/>
  <c r="C43" i="1"/>
  <c r="C43" i="8" s="1"/>
  <c r="F15" i="11"/>
  <c r="F18" i="11" s="1"/>
  <c r="F40" i="4"/>
  <c r="L39" i="4"/>
  <c r="F107" i="4"/>
  <c r="C21" i="2"/>
  <c r="C22" i="2" s="1"/>
  <c r="C23" i="2" s="1"/>
  <c r="D20" i="2"/>
  <c r="D18" i="2"/>
  <c r="D31" i="8"/>
  <c r="C14" i="5"/>
  <c r="E30" i="8"/>
  <c r="E38" i="8" s="1"/>
  <c r="C15" i="5"/>
  <c r="D56" i="4"/>
  <c r="D90" i="4"/>
  <c r="J22" i="4"/>
  <c r="K13" i="4"/>
  <c r="F13" i="4"/>
  <c r="E81" i="4"/>
  <c r="I16" i="4"/>
  <c r="I49" i="4" s="1"/>
  <c r="C50" i="4"/>
  <c r="E17" i="2"/>
  <c r="H13" i="11"/>
  <c r="H10" i="2"/>
  <c r="H10" i="11"/>
  <c r="H10" i="5"/>
  <c r="C20" i="11"/>
  <c r="C21" i="11" s="1"/>
  <c r="C25" i="8"/>
  <c r="H13" i="5"/>
  <c r="H13" i="2"/>
  <c r="C37" i="3"/>
  <c r="C38" i="3" s="1"/>
  <c r="F14" i="2"/>
  <c r="F17" i="2" s="1"/>
  <c r="D39" i="8" l="1"/>
  <c r="F47" i="4"/>
  <c r="D14" i="4"/>
  <c r="E14" i="4" s="1"/>
  <c r="F41" i="4"/>
  <c r="F108" i="4"/>
  <c r="L40" i="4"/>
  <c r="E63" i="4"/>
  <c r="K29" i="4"/>
  <c r="K46" i="4" s="1"/>
  <c r="E31" i="8" s="1"/>
  <c r="E39" i="8" s="1"/>
  <c r="E97" i="4"/>
  <c r="C16" i="5"/>
  <c r="D14" i="5"/>
  <c r="D19" i="2"/>
  <c r="D21" i="2" s="1"/>
  <c r="E20" i="2" s="1"/>
  <c r="E90" i="4"/>
  <c r="K22" i="4"/>
  <c r="L13" i="4"/>
  <c r="F81" i="4"/>
  <c r="I17" i="4"/>
  <c r="I50" i="4" s="1"/>
  <c r="E56" i="4"/>
  <c r="G15" i="11"/>
  <c r="H12" i="2"/>
  <c r="E19" i="11"/>
  <c r="E20" i="11" s="1"/>
  <c r="G12" i="11"/>
  <c r="G14" i="11" s="1"/>
  <c r="G12" i="5"/>
  <c r="G12" i="2"/>
  <c r="H12" i="5"/>
  <c r="H12" i="11"/>
  <c r="H14" i="11" s="1"/>
  <c r="D27" i="3"/>
  <c r="D29" i="3" s="1"/>
  <c r="C29" i="3"/>
  <c r="D16" i="19" s="1"/>
  <c r="G14" i="2"/>
  <c r="C28" i="11" l="1"/>
  <c r="D13" i="17"/>
  <c r="D7" i="19"/>
  <c r="D25" i="17"/>
  <c r="D5" i="17"/>
  <c r="J14" i="4"/>
  <c r="D48" i="4"/>
  <c r="D82" i="4"/>
  <c r="F42" i="4"/>
  <c r="L42" i="4" s="1"/>
  <c r="L41" i="4"/>
  <c r="D15" i="5"/>
  <c r="D98" i="4"/>
  <c r="D64" i="4"/>
  <c r="J30" i="4"/>
  <c r="F97" i="4"/>
  <c r="F63" i="4"/>
  <c r="L29" i="4"/>
  <c r="L46" i="4" s="1"/>
  <c r="F56" i="4"/>
  <c r="D22" i="2"/>
  <c r="K14" i="4"/>
  <c r="D91" i="4"/>
  <c r="J23" i="4"/>
  <c r="F90" i="4"/>
  <c r="L22" i="4"/>
  <c r="D57" i="4"/>
  <c r="G17" i="2"/>
  <c r="D21" i="11"/>
  <c r="D23" i="11" s="1"/>
  <c r="F19" i="11"/>
  <c r="F20" i="11" s="1"/>
  <c r="H14" i="2"/>
  <c r="H17" i="2" s="1"/>
  <c r="H15" i="11"/>
  <c r="H18" i="11" s="1"/>
  <c r="G18" i="11"/>
  <c r="K4" i="4"/>
  <c r="K4" i="8"/>
  <c r="C31" i="3"/>
  <c r="C17" i="5" s="1"/>
  <c r="F5" i="17" l="1"/>
  <c r="D9" i="17"/>
  <c r="F7" i="19"/>
  <c r="D11" i="19"/>
  <c r="F11" i="19" s="1"/>
  <c r="B19" i="19"/>
  <c r="F16" i="19" s="1"/>
  <c r="B28" i="17"/>
  <c r="F25" i="17" s="1"/>
  <c r="J47" i="4"/>
  <c r="E18" i="2"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K5" i="8"/>
  <c r="K6" i="8"/>
  <c r="K6" i="4"/>
  <c r="K5" i="4"/>
  <c r="F13" i="17" l="1"/>
  <c r="F9" i="17"/>
  <c r="D32" i="8"/>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D40" i="8" l="1"/>
  <c r="E40" i="8"/>
  <c r="L47" i="4"/>
  <c r="J15" i="4"/>
  <c r="E22" i="2"/>
  <c r="D49" i="4"/>
  <c r="E83" i="4"/>
  <c r="D83" i="4"/>
  <c r="D65" i="4"/>
  <c r="J31" i="4"/>
  <c r="D99" i="4"/>
  <c r="D58" i="4"/>
  <c r="K24" i="4"/>
  <c r="G24" i="11"/>
  <c r="C33" i="11" s="1"/>
  <c r="H24" i="11"/>
  <c r="C34" i="11" s="1"/>
  <c r="C35" i="11" s="1"/>
  <c r="C36" i="11" s="1"/>
  <c r="C37" i="11" s="1"/>
  <c r="C38" i="11" s="1"/>
  <c r="C39" i="11" s="1"/>
  <c r="C40" i="11" s="1"/>
  <c r="C41" i="11" s="1"/>
  <c r="C42" i="11" s="1"/>
  <c r="C43" i="11" s="1"/>
  <c r="H40" i="11" l="1"/>
  <c r="H42" i="11" s="1"/>
  <c r="H39" i="11"/>
  <c r="C45" i="11" s="1"/>
  <c r="J48" i="4"/>
  <c r="D33" i="8" s="1"/>
  <c r="E23" i="2"/>
  <c r="F15" i="4"/>
  <c r="D16" i="4" s="1"/>
  <c r="E16" i="4" s="1"/>
  <c r="E49" i="4"/>
  <c r="K15" i="4"/>
  <c r="E16" i="5"/>
  <c r="E18" i="5" s="1"/>
  <c r="E19" i="5" s="1"/>
  <c r="E21" i="5" s="1"/>
  <c r="E99" i="4"/>
  <c r="E65" i="4"/>
  <c r="K31" i="4"/>
  <c r="L24" i="4"/>
  <c r="E58" i="4"/>
  <c r="D41" i="8" l="1"/>
  <c r="F18" i="2"/>
  <c r="F14" i="5" s="1"/>
  <c r="K48" i="4"/>
  <c r="E33" i="8" s="1"/>
  <c r="E41"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D42" i="8" l="1"/>
  <c r="E42" i="8"/>
  <c r="G15" i="5"/>
  <c r="L49" i="4"/>
  <c r="J17" i="4"/>
  <c r="J33" i="4"/>
  <c r="G21" i="2"/>
  <c r="J50" i="4" l="1"/>
  <c r="H18" i="2" s="1"/>
  <c r="K17" i="4"/>
  <c r="F17" i="4"/>
  <c r="L17" i="4" s="1"/>
  <c r="G22" i="2"/>
  <c r="H20" i="2"/>
  <c r="L33" i="4"/>
  <c r="K33" i="4"/>
  <c r="D35" i="8" l="1"/>
  <c r="L50" i="4"/>
  <c r="K50" i="4"/>
  <c r="H15" i="5" s="1"/>
  <c r="G16" i="5"/>
  <c r="G18" i="5" s="1"/>
  <c r="G19" i="5" s="1"/>
  <c r="G21" i="5" s="1"/>
  <c r="G23" i="2"/>
  <c r="H19" i="2"/>
  <c r="H14" i="5"/>
  <c r="D43" i="8" l="1"/>
  <c r="E35" i="8"/>
  <c r="E43" i="8" s="1"/>
  <c r="H21" i="2"/>
  <c r="H22" i="2" s="1"/>
  <c r="H16" i="5" s="1"/>
  <c r="H18" i="5" s="1"/>
  <c r="H19" i="5" s="1"/>
  <c r="H21" i="5" s="1"/>
  <c r="C23" i="5" s="1"/>
  <c r="H23" i="2" l="1"/>
</calcChain>
</file>

<file path=xl/sharedStrings.xml><?xml version="1.0" encoding="utf-8"?>
<sst xmlns="http://schemas.openxmlformats.org/spreadsheetml/2006/main" count="782" uniqueCount="346">
  <si>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</si>
  <si>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</si>
  <si>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</si>
  <si>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</si>
  <si>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</si>
  <si>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</si>
  <si>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</si>
  <si>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</si>
  <si>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</si>
  <si>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</si>
  <si>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</si>
  <si>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</si>
  <si>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</si>
  <si>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</si>
  <si>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</si>
  <si>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</si>
  <si>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</si>
  <si>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</si>
  <si>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</si>
  <si>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</si>
  <si>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</si>
  <si>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</si>
  <si>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</si>
  <si>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</si>
  <si>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</si>
  <si>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</si>
  <si>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</si>
  <si>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</si>
  <si>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</si>
  <si>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</si>
  <si>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</si>
  <si>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</si>
  <si>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</si>
  <si>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</si>
  <si>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</si>
  <si>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</si>
  <si>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</si>
  <si>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</si>
  <si>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</si>
  <si>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</si>
  <si>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</si>
  <si>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</si>
  <si>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</si>
  <si>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</si>
  <si>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</si>
  <si>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</si>
  <si>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</si>
  <si>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</si>
  <si>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</si>
  <si>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</si>
  <si>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</si>
  <si>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</si>
  <si>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</si>
  <si>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</si>
  <si>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</si>
  <si>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</si>
  <si>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</si>
  <si>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</si>
  <si>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</si>
  <si>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</si>
  <si>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</si>
  <si>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</si>
  <si>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</si>
  <si>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</si>
  <si>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</si>
  <si>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</si>
  <si>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</si>
  <si>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</si>
  <si>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</si>
  <si>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</si>
  <si>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</si>
  <si>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</si>
  <si>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</si>
  <si>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</si>
  <si>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</si>
  <si>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</si>
  <si>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</si>
  <si>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</si>
  <si>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</si>
  <si>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</si>
  <si>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</si>
  <si>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</si>
  <si>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</si>
  <si>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</si>
  <si>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</si>
  <si>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</si>
  <si>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</si>
  <si>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</si>
  <si>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</si>
  <si>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</si>
  <si>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</si>
  <si>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</si>
  <si>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</si>
  <si>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</si>
  <si>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</si>
  <si>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</si>
  <si>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</si>
  <si>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</si>
  <si>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</si>
  <si>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</si>
  <si>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</si>
  <si>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</si>
  <si>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</si>
  <si>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</si>
  <si>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</si>
  <si>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</si>
  <si>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</si>
  <si>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</si>
  <si>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</si>
  <si>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</si>
  <si>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</si>
  <si>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</si>
  <si>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</si>
  <si>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</si>
  <si>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</si>
  <si>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</si>
  <si>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</si>
  <si>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</si>
  <si>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</si>
  <si>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</si>
  <si>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</si>
  <si>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</si>
  <si>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</si>
  <si>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</si>
  <si>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</si>
  <si>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</si>
  <si>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</si>
  <si>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</si>
  <si>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</si>
  <si>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</si>
  <si>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</si>
  <si>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</si>
  <si>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</si>
  <si>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</si>
  <si>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</si>
  <si>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</si>
  <si>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</si>
  <si>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</si>
  <si>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</si>
  <si>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</si>
  <si>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</si>
  <si>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</si>
  <si>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</si>
  <si>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</si>
  <si>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</si>
  <si>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</si>
  <si>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</si>
  <si>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</si>
  <si>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</si>
  <si>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</si>
  <si>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</si>
  <si>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</si>
  <si>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</si>
  <si>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</si>
  <si>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</si>
  <si>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</si>
  <si>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</si>
  <si>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</si>
  <si>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</si>
  <si>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</si>
  <si>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</si>
  <si>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</si>
  <si>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</si>
  <si>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</si>
  <si>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</si>
  <si>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</si>
  <si>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</si>
  <si>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</si>
  <si>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</si>
  <si>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</si>
  <si>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</si>
  <si>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</si>
  <si>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</si>
  <si>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</si>
  <si>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</si>
  <si>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</si>
  <si>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</si>
  <si>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</si>
  <si>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</si>
  <si>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</si>
  <si>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</si>
  <si>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</si>
  <si>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</si>
  <si>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</si>
  <si>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</si>
  <si>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</si>
  <si>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</si>
  <si>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</si>
  <si>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</si>
  <si>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</si>
  <si>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</si>
  <si>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</si>
  <si>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</si>
  <si>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</si>
  <si>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</si>
  <si>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</si>
  <si>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</si>
  <si>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</si>
  <si>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</si>
  <si>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</si>
  <si>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</si>
  <si>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</si>
  <si>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</si>
  <si>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</si>
  <si>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</si>
  <si>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</si>
  <si>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</si>
  <si>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</si>
  <si>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</si>
  <si>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</si>
  <si>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</si>
  <si>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</si>
  <si>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</si>
  <si>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</si>
  <si>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</si>
  <si>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</si>
  <si>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</si>
  <si>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</si>
  <si>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</si>
  <si>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</si>
  <si>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</si>
  <si>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</si>
  <si>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</si>
  <si>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</si>
  <si>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</si>
  <si>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</si>
  <si>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</si>
  <si>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</si>
  <si>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</si>
  <si>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</si>
  <si>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</si>
  <si>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</si>
  <si>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</si>
  <si>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</si>
  <si>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</si>
  <si>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</si>
  <si>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</si>
  <si>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</si>
  <si>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</si>
  <si>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</si>
  <si>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</si>
  <si>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</si>
  <si>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</si>
  <si>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</si>
  <si>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</si>
  <si>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</si>
  <si>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</si>
  <si>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</si>
  <si>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Ayuda solicitada</t>
  </si>
  <si>
    <t>DEPENDENCIA AYUDA PÚBLICA</t>
  </si>
  <si>
    <t>DAP</t>
  </si>
  <si>
    <t>FPP</t>
  </si>
  <si>
    <t>Recursos propios</t>
  </si>
  <si>
    <t xml:space="preserve">INVERSIONES ACTIVOS PRODUCTIVOS </t>
  </si>
  <si>
    <t>Inversiones no productivas</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</si>
  <si>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</si>
  <si>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</si>
  <si>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</si>
  <si>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</si>
  <si>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</si>
  <si>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</si>
  <si>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</si>
  <si>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</si>
  <si>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</si>
  <si>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</si>
  <si>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</si>
  <si>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</si>
  <si>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</si>
  <si>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</si>
  <si>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</si>
  <si>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</si>
  <si>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</si>
  <si>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</si>
  <si>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</si>
  <si>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</si>
  <si>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</si>
  <si>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</si>
  <si>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</si>
  <si>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</si>
  <si>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</si>
  <si>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</si>
  <si>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</si>
  <si>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</si>
  <si>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</si>
  <si>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</si>
  <si>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</si>
  <si>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</si>
  <si>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</si>
  <si>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</si>
  <si>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</si>
  <si>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</si>
  <si>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</si>
  <si>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</si>
  <si>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</si>
  <si>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</si>
  <si>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</si>
  <si>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</si>
  <si>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</si>
  <si>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</si>
  <si>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</si>
  <si>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</si>
  <si>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</si>
  <si>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</si>
  <si>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</si>
  <si>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</si>
  <si>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</si>
  <si>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</si>
  <si>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</si>
  <si>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</si>
  <si>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</si>
  <si>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</si>
  <si>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</si>
  <si>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</si>
  <si>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</si>
  <si>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</si>
  <si>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</si>
  <si>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</si>
  <si>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</si>
  <si>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</si>
  <si>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</si>
  <si>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</si>
  <si>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</si>
  <si>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</si>
  <si>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</si>
  <si>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r>
      <t>DATOS CONTABLES DE</t>
    </r>
    <r>
      <rPr>
        <b/>
        <u/>
        <sz val="24"/>
        <color rgb="FFFF0000"/>
        <rFont val="Arial"/>
        <family val="2"/>
      </rPr>
      <t xml:space="preserve"> PERSONAS FÍSICAS</t>
    </r>
    <r>
      <rPr>
        <b/>
        <sz val="24"/>
        <rFont val="Arial"/>
        <family val="2"/>
      </rPr>
      <t xml:space="preserve"> EN RÉGIMEN DE ESTIMACIÓN DIRECTA</t>
    </r>
  </si>
  <si>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</si>
  <si>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</si>
  <si>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</si>
  <si>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</si>
  <si>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t>%</t>
  </si>
  <si>
    <r>
      <t>DATOS CONTABLES DE</t>
    </r>
    <r>
      <rPr>
        <b/>
        <u/>
        <sz val="24"/>
        <color rgb="FFFF0000"/>
        <rFont val="Arial"/>
        <family val="2"/>
      </rPr>
      <t xml:space="preserve"> PERSONAS JURÍDICAS</t>
    </r>
    <r>
      <rPr>
        <b/>
        <sz val="24"/>
        <rFont val="Arial"/>
        <family val="2"/>
      </rPr>
      <t xml:space="preserve"> </t>
    </r>
  </si>
  <si>
    <t>VERSIÓN 2</t>
  </si>
  <si>
    <t xml:space="preserve">     </t>
  </si>
  <si>
    <t>Inversión Total (sin imp. indirectos)</t>
  </si>
  <si>
    <t>Inversión Total  (sin imp. indirectos)</t>
  </si>
  <si>
    <t>Inversión Total Inmovilizado  (sin imp. indirectos)</t>
  </si>
  <si>
    <t>Inversión Total (con imp. indirectos)</t>
  </si>
  <si>
    <r>
      <t xml:space="preserve">Inversión Total Inmovilizado </t>
    </r>
    <r>
      <rPr>
        <sz val="8"/>
        <color theme="1"/>
        <rFont val="Calibri"/>
        <family val="2"/>
        <scheme val="minor"/>
      </rPr>
      <t>(sin impuestos indirectos)</t>
    </r>
  </si>
  <si>
    <t>RECUPERACIÓN IVA INVERSIÓN</t>
  </si>
  <si>
    <t>Importe SIN IVA</t>
  </si>
  <si>
    <t>Importe CON IVA</t>
  </si>
  <si>
    <t>Sin IVA</t>
  </si>
  <si>
    <t xml:space="preserve"> IVA</t>
  </si>
  <si>
    <t>Introducimos importe sin  IVA</t>
  </si>
  <si>
    <t>Tipo de IVA</t>
  </si>
  <si>
    <t>Con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</si>
</sst>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4">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b/>
      <sz val="11"/>
      <color rgb="FFFF0000"/>
      <name val="Calibri"/>
      <family val="2"/>
      <scheme val="minor"/>
    </font>
    <font>
      <sz val="11"/>
      <color rgb="FFFF0000"/>
      <name val="Calibri"/>
      <family val="1"/>
      <charset val="2"/>
    </font>
    <font>
      <b/>
      <sz val="10"/>
      <color rgb="FFFF0000"/>
      <name val="Arial"/>
      <family val="2"/>
    </font>
    <font>
      <sz val="11"/>
      <color rgb="FF00B050"/>
      <name val="Calibri"/>
      <family val="2"/>
      <scheme val="minor"/>
    </font>
    <font>
      <b/>
      <sz val="11"/>
      <color rgb="FF00B050"/>
      <name val="Calibri"/>
      <family val="2"/>
      <scheme val="minor"/>
    </font>
    <font>
      <b/>
      <u/>
      <sz val="11"/>
      <color rgb="FF00B050"/>
      <name val="Calibri"/>
      <family val="2"/>
      <scheme val="minor"/>
    </font>
    <font>
      <sz val="8"/>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0" borderId="9" xfId="0" applyNumberFormat="1" applyFont="1" applyFill="1" applyBorder="1" applyAlignment="1">
      <alignment horizontal="center"/>
    </xf>
    <xf numFmtId="44" fontId="0" fillId="11"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0"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1" borderId="9" xfId="1" applyFont="1" applyFill="1" applyBorder="1" applyProtection="1"/>
    <xf numFmtId="9" fontId="26" fillId="8" borderId="0" xfId="0" applyNumberFormat="1" applyFont="1" applyFill="1"/>
    <xf numFmtId="9" fontId="26" fillId="2" borderId="0" xfId="0" applyNumberFormat="1" applyFont="1" applyFill="1"/>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3" borderId="6" xfId="0" applyNumberFormat="1" applyFont="1" applyFill="1" applyBorder="1" applyProtection="1">
      <protection locked="0"/>
    </xf>
    <xf numFmtId="10" fontId="18" fillId="13"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0" fontId="30" fillId="2" borderId="0" xfId="0" applyFont="1" applyFill="1"/>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0" fontId="10" fillId="14" borderId="0" xfId="0" applyFont="1" applyFill="1"/>
    <xf numFmtId="44" fontId="6" fillId="14" borderId="0" xfId="0" applyNumberFormat="1" applyFont="1" applyFill="1"/>
    <xf numFmtId="44" fontId="6" fillId="14" borderId="0" xfId="0" applyNumberFormat="1" applyFont="1" applyFill="1" applyAlignment="1">
      <alignment horizontal="center"/>
    </xf>
    <xf numFmtId="44" fontId="6" fillId="14" borderId="11" xfId="0" applyNumberFormat="1" applyFont="1" applyFill="1" applyBorder="1" applyAlignment="1">
      <alignment horizontal="center"/>
    </xf>
    <xf numFmtId="0" fontId="7" fillId="15" borderId="0" xfId="0" applyFont="1" applyFill="1"/>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35" fillId="16"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5" fillId="3" borderId="1" xfId="2" applyFont="1" applyFill="1" applyBorder="1" applyProtection="1">
      <protection locked="0"/>
    </xf>
    <xf numFmtId="0" fontId="2" fillId="10" borderId="0" xfId="0" applyFont="1" applyFill="1" applyAlignment="1" applyProtection="1">
      <alignment horizontal="center" wrapText="1"/>
      <protection locked="0"/>
    </xf>
    <xf numFmtId="0" fontId="2" fillId="10" borderId="0" xfId="0" applyFont="1" applyFill="1" applyAlignment="1">
      <alignment horizontal="center" wrapText="1"/>
    </xf>
    <xf numFmtId="0" fontId="33" fillId="2" borderId="0" xfId="0" applyFont="1" applyFill="1"/>
    <xf numFmtId="0" fontId="32" fillId="2" borderId="0" xfId="0" applyFont="1" applyFill="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8" borderId="17" xfId="0" applyNumberFormat="1" applyFont="1" applyFill="1" applyBorder="1" applyAlignment="1">
      <alignment vertical="center"/>
    </xf>
    <xf numFmtId="44" fontId="5" fillId="18" borderId="18" xfId="0" applyNumberFormat="1" applyFont="1" applyFill="1" applyBorder="1"/>
    <xf numFmtId="8" fontId="5" fillId="18" borderId="18" xfId="0" applyNumberFormat="1" applyFont="1" applyFill="1" applyBorder="1"/>
    <xf numFmtId="44" fontId="5" fillId="18" borderId="8" xfId="0" applyNumberFormat="1" applyFont="1" applyFill="1" applyBorder="1"/>
    <xf numFmtId="44" fontId="5" fillId="18" borderId="9" xfId="0" applyNumberFormat="1" applyFont="1" applyFill="1" applyBorder="1"/>
    <xf numFmtId="44" fontId="5" fillId="18" borderId="19" xfId="0" applyNumberFormat="1" applyFont="1" applyFill="1" applyBorder="1"/>
    <xf numFmtId="44" fontId="5" fillId="18"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8" borderId="18" xfId="0" applyNumberFormat="1" applyFont="1" applyFill="1" applyBorder="1"/>
    <xf numFmtId="164" fontId="5" fillId="18" borderId="9" xfId="0" applyNumberFormat="1" applyFont="1" applyFill="1" applyBorder="1"/>
    <xf numFmtId="164" fontId="5" fillId="18"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164"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8" fontId="5" fillId="19" borderId="9" xfId="0" applyNumberFormat="1" applyFont="1" applyFill="1" applyBorder="1"/>
    <xf numFmtId="16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19" borderId="20" xfId="0" applyNumberFormat="1" applyFont="1" applyFill="1" applyBorder="1"/>
    <xf numFmtId="164" fontId="5" fillId="1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44" fontId="2" fillId="5" borderId="0" xfId="0" applyNumberFormat="1" applyFont="1" applyFill="1"/>
    <xf numFmtId="9" fontId="2" fillId="5" borderId="0" xfId="2" applyFont="1" applyFill="1"/>
    <xf numFmtId="0" fontId="37" fillId="2" borderId="0" xfId="0" applyFont="1" applyFill="1"/>
    <xf numFmtId="2" fontId="2" fillId="5" borderId="0" xfId="2" applyNumberFormat="1" applyFont="1" applyFill="1"/>
    <xf numFmtId="0" fontId="38" fillId="0" borderId="0" xfId="0" applyFont="1"/>
    <xf numFmtId="0" fontId="36" fillId="0" borderId="0" xfId="0" applyFont="1"/>
    <xf numFmtId="164" fontId="39" fillId="2" borderId="0" xfId="0" applyNumberFormat="1" applyFont="1" applyFill="1"/>
    <xf numFmtId="164" fontId="2" fillId="8" borderId="0" xfId="1" applyNumberFormat="1" applyFont="1" applyFill="1"/>
    <xf numFmtId="0" fontId="40" fillId="2" borderId="0" xfId="0" applyFont="1" applyFill="1"/>
    <xf numFmtId="44" fontId="12" fillId="3" borderId="0" xfId="1" applyFont="1" applyFill="1" applyProtection="1">
      <protection locked="0"/>
    </xf>
    <xf numFmtId="44" fontId="0" fillId="3" borderId="0" xfId="1" applyFont="1" applyFill="1" applyProtection="1">
      <protection locked="0"/>
    </xf>
    <xf numFmtId="164" fontId="12" fillId="3" borderId="0" xfId="1" applyNumberFormat="1" applyFont="1" applyFill="1" applyProtection="1">
      <protection locked="0"/>
    </xf>
    <xf numFmtId="9" fontId="1" fillId="3" borderId="0" xfId="2" applyFont="1" applyFill="1" applyProtection="1">
      <protection locked="0"/>
    </xf>
    <xf numFmtId="1" fontId="12" fillId="3" borderId="0" xfId="0" applyNumberFormat="1" applyFont="1" applyFill="1" applyProtection="1">
      <protection locked="0"/>
    </xf>
    <xf numFmtId="164" fontId="2" fillId="5" borderId="0" xfId="1" applyNumberFormat="1" applyFont="1" applyFill="1" applyProtection="1"/>
    <xf numFmtId="14" fontId="36" fillId="2" borderId="0" xfId="0" applyNumberFormat="1" applyFont="1" applyFill="1"/>
    <xf numFmtId="0" fontId="36" fillId="2" borderId="0" xfId="0" applyFont="1" applyFill="1" applyAlignment="1">
      <alignment horizontal="right"/>
    </xf>
    <xf numFmtId="0" fontId="37" fillId="0" borderId="0" xfId="0" applyFont="1" applyAlignment="1">
      <alignment horizontal="right"/>
    </xf>
    <xf numFmtId="0" fontId="14" fillId="2" borderId="0" xfId="0" applyFont="1" applyFill="1"/>
    <xf numFmtId="0" fontId="13" fillId="2" borderId="0" xfId="0" applyFont="1" applyFill="1"/>
    <xf numFmtId="49" fontId="2" fillId="2" borderId="0" xfId="0" applyNumberFormat="1" applyFont="1" applyFill="1" applyAlignment="1">
      <alignment horizontal="center" vertical="center" wrapText="1"/>
    </xf>
    <xf numFmtId="0" fontId="2" fillId="2" borderId="0" xfId="0" applyFont="1" applyFill="1"/>
    <xf numFmtId="0" fontId="5" fillId="3" borderId="0" xfId="0" applyFont="1" applyFill="1" applyProtection="1">
      <protection locked="0"/>
    </xf>
    <xf numFmtId="0" fontId="10" fillId="4" borderId="0" xfId="0" applyFont="1" applyFill="1"/>
    <xf numFmtId="0" fontId="2" fillId="4" borderId="0" xfId="0" applyFont="1" applyFill="1"/>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0" fillId="2" borderId="0" xfId="0" applyFont="1" applyFill="1" applyAlignment="1">
      <alignment horizontal="left"/>
    </xf>
    <xf numFmtId="0" fontId="40" fillId="2" borderId="0" xfId="0" applyFont="1" applyFill="1" applyAlignment="1">
      <alignment horizontal="right"/>
    </xf>
    <xf numFmtId="0" fontId="0" fillId="2" borderId="0" xfId="0" applyFill="1" applyAlignment="1">
      <alignment horizontal="left"/>
    </xf>
    <xf numFmtId="0" fontId="24" fillId="12" borderId="0" xfId="0" applyFont="1" applyFill="1"/>
    <xf numFmtId="0" fontId="25" fillId="12" borderId="0" xfId="0" applyFont="1" applyFill="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xf numFmtId="0" fontId="24" fillId="2" borderId="0" xfId="0" applyFont="1" applyFill="1"/>
    <xf numFmtId="0" fontId="25" fillId="0" borderId="0" xfId="0" applyFont="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766445</xdr:colOff>
      <xdr:row>18</xdr:row>
      <xdr:rowOff>76201</xdr:rowOff>
    </xdr:from>
    <xdr:to>
      <xdr:col>10</xdr:col>
      <xdr:colOff>785495</xdr:colOff>
      <xdr:row>23</xdr:row>
      <xdr:rowOff>21590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60195" y="3390901"/>
          <a:ext cx="7162800" cy="866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767079</xdr:colOff>
      <xdr:row>1</xdr:row>
      <xdr:rowOff>31750</xdr:rowOff>
    </xdr:from>
    <xdr:to>
      <xdr:col>10</xdr:col>
      <xdr:colOff>767079</xdr:colOff>
      <xdr:row>13</xdr:row>
      <xdr:rowOff>146050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60829" y="215900"/>
          <a:ext cx="7143750" cy="2324100"/>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ANAVIA_Versión</a:t>
          </a:r>
          <a:r>
            <a:rPr lang="es-ES" sz="2400" baseline="0">
              <a:solidFill>
                <a:schemeClr val="bg1"/>
              </a:solidFill>
              <a:latin typeface="Arial" panose="020B0604020202020204" pitchFamily="34" charset="0"/>
              <a:cs typeface="Arial" panose="020B0604020202020204" pitchFamily="34" charset="0"/>
            </a:rPr>
            <a:t> 2026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endParaRPr lang="es-ES" sz="1200">
            <a:solidFill>
              <a:schemeClr val="bg1"/>
            </a:solidFill>
            <a:latin typeface="Arial" panose="020B0604020202020204" pitchFamily="34" charset="0"/>
            <a:cs typeface="Arial" panose="020B0604020202020204" pitchFamily="34" charset="0"/>
          </a:endParaRPr>
        </a:p>
        <a:p>
          <a:r>
            <a:rPr lang="es-ES" sz="900">
              <a:solidFill>
                <a:schemeClr val="bg1"/>
              </a:solidFill>
              <a:latin typeface="Arial" panose="020B0604020202020204" pitchFamily="34" charset="0"/>
              <a:cs typeface="Arial" panose="020B0604020202020204" pitchFamily="34" charset="0"/>
            </a:rPr>
            <a:t>¿Qué ocurrió</a:t>
          </a:r>
          <a:r>
            <a:rPr lang="es-ES" sz="900" baseline="0">
              <a:solidFill>
                <a:schemeClr val="bg1"/>
              </a:solidFill>
              <a:latin typeface="Arial" panose="020B0604020202020204" pitchFamily="34" charset="0"/>
              <a:cs typeface="Arial" panose="020B0604020202020204" pitchFamily="34" charset="0"/>
            </a:rPr>
            <a:t> con estos programas? El autor realizó en el año 2023 una eutanasia comercial de los mismos, empeñado en dedicar sus últimos años de vida profesional a la creación de contenidos documentales, al fomento de las iniciativas emprendedoras y a la planificación estratégica territorial.</a:t>
          </a:r>
        </a:p>
        <a:p>
          <a:r>
            <a:rPr lang="es-ES" sz="900" baseline="0">
              <a:solidFill>
                <a:schemeClr val="bg1"/>
              </a:solidFill>
              <a:latin typeface="Arial" panose="020B0604020202020204" pitchFamily="34" charset="0"/>
              <a:cs typeface="Arial" panose="020B0604020202020204" pitchFamily="34" charset="0"/>
            </a:rPr>
            <a:t>Este libro Excel se distribuye de forma gratuita, para su uso por alumnado universitario y para cualquier persona interesada en la realización de un análisis de viabilidad económico y financiero (AVEF). De algún modo, esta distribución gratuita es un modo de devolver parte de lo que la explotación de estos programas ha dado.</a:t>
          </a:r>
          <a:endParaRPr lang="es-ES" sz="9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764540</xdr:colOff>
      <xdr:row>14</xdr:row>
      <xdr:rowOff>20954</xdr:rowOff>
    </xdr:from>
    <xdr:to>
      <xdr:col>10</xdr:col>
      <xdr:colOff>762000</xdr:colOff>
      <xdr:row>18</xdr:row>
      <xdr:rowOff>20319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58290" y="2599054"/>
          <a:ext cx="7141210" cy="73596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23</xdr:row>
      <xdr:rowOff>64135</xdr:rowOff>
    </xdr:from>
    <xdr:to>
      <xdr:col>10</xdr:col>
      <xdr:colOff>775335</xdr:colOff>
      <xdr:row>28</xdr:row>
      <xdr:rowOff>124460</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65275" y="4299585"/>
          <a:ext cx="714756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766445</xdr:colOff>
      <xdr:row>28</xdr:row>
      <xdr:rowOff>161925</xdr:rowOff>
    </xdr:from>
    <xdr:to>
      <xdr:col>10</xdr:col>
      <xdr:colOff>766445</xdr:colOff>
      <xdr:row>36</xdr:row>
      <xdr:rowOff>9525</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37970" y="5486400"/>
          <a:ext cx="694372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ANÁLISIS DE VIABILIDAD</a:t>
          </a:r>
          <a:endParaRPr lang="es-ES" sz="1000" b="1" baseline="0">
            <a:latin typeface="Arial" panose="020B0604020202020204" pitchFamily="34" charset="0"/>
            <a:cs typeface="Arial" panose="020B0604020202020204" pitchFamily="34" charset="0"/>
          </a:endParaRPr>
        </a:p>
        <a:p>
          <a:r>
            <a:rPr lang="es-ES" sz="1000" b="0" baseline="0">
              <a:latin typeface="Arial" panose="020B0604020202020204" pitchFamily="34" charset="0"/>
              <a:cs typeface="Arial" panose="020B0604020202020204" pitchFamily="34" charset="0"/>
            </a:rPr>
            <a:t>ECONÓMICOS</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AEE. Análisis Económico Estático. Permite calcular los impuestos. No es nada concluyente.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AED. Análisis Económico Dinámico. Indica si un proyecto es rentable. Condición necesaria, pero suficiente.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APM. Análisis Punto Muerto. Marca objetivos comerciales.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AF. Análisis Financiero. Indica si el proyecto genera cobros suficientes para hacer frente a los pagos.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Condición necesaria y suficiente.</a:t>
          </a:r>
          <a:endParaRPr lang="es-ES" sz="1000">
            <a:solidFill>
              <a:srgbClr val="00B0F0"/>
            </a:solidFill>
            <a:effectLst/>
          </a:endParaRPr>
        </a:p>
        <a:p>
          <a:endParaRPr lang="es-ES" sz="1000" b="0" baseline="0">
            <a:solidFill>
              <a:schemeClr val="bg2">
                <a:lumMod val="50000"/>
              </a:schemeClr>
            </a:solidFill>
            <a:latin typeface="Arial" panose="020B0604020202020204" pitchFamily="34" charset="0"/>
            <a:ea typeface="+mn-ea"/>
            <a:cs typeface="Arial" panose="020B0604020202020204" pitchFamily="34" charset="0"/>
          </a:endParaRPr>
        </a:p>
      </xdr:txBody>
    </xdr:sp>
    <xdr:clientData/>
  </xdr:twoCellAnchor>
  <xdr:twoCellAnchor editAs="oneCell">
    <xdr:from>
      <xdr:col>2</xdr:col>
      <xdr:colOff>47088</xdr:colOff>
      <xdr:row>38</xdr:row>
      <xdr:rowOff>20254</xdr:rowOff>
    </xdr:from>
    <xdr:to>
      <xdr:col>11</xdr:col>
      <xdr:colOff>68335</xdr:colOff>
      <xdr:row>39</xdr:row>
      <xdr:rowOff>179772</xdr:rowOff>
    </xdr:to>
    <xdr:pic>
      <xdr:nvPicPr>
        <xdr:cNvPr id="2" name="Imagen 1">
          <a:extLst>
            <a:ext uri="{FF2B5EF4-FFF2-40B4-BE49-F238E27FC236}">
              <a16:creationId xmlns:a16="http://schemas.microsoft.com/office/drawing/2014/main" id="{98EC0B3D-0161-DE00-1D0F-787F6EBA4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90138" y="7249729"/>
          <a:ext cx="6964972" cy="350018"/>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twoCellAnchor editAs="oneCell">
    <xdr:from>
      <xdr:col>0</xdr:col>
      <xdr:colOff>666751</xdr:colOff>
      <xdr:row>27</xdr:row>
      <xdr:rowOff>3286</xdr:rowOff>
    </xdr:from>
    <xdr:to>
      <xdr:col>8</xdr:col>
      <xdr:colOff>133351</xdr:colOff>
      <xdr:row>29</xdr:row>
      <xdr:rowOff>174575</xdr:rowOff>
    </xdr:to>
    <xdr:pic>
      <xdr:nvPicPr>
        <xdr:cNvPr id="4" name="Imagen 3">
          <a:extLst>
            <a:ext uri="{FF2B5EF4-FFF2-40B4-BE49-F238E27FC236}">
              <a16:creationId xmlns:a16="http://schemas.microsoft.com/office/drawing/2014/main" id="{1CE11D81-8CFB-89EE-6FA2-F08F865FA159}"/>
            </a:ext>
          </a:extLst>
        </xdr:cNvPr>
        <xdr:cNvPicPr>
          <a:picLocks noChangeAspect="1"/>
        </xdr:cNvPicPr>
      </xdr:nvPicPr>
      <xdr:blipFill>
        <a:blip xmlns:r="http://schemas.openxmlformats.org/officeDocument/2006/relationships" r:embed="rId1"/>
        <a:stretch>
          <a:fillRect/>
        </a:stretch>
      </xdr:blipFill>
      <xdr:spPr>
        <a:xfrm>
          <a:off x="666751" y="5518261"/>
          <a:ext cx="10610850" cy="533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279400</xdr:colOff>
      <xdr:row>7</xdr:row>
      <xdr:rowOff>137795</xdr:rowOff>
    </xdr:from>
    <xdr:to>
      <xdr:col>16</xdr:col>
      <xdr:colOff>584200</xdr:colOff>
      <xdr:row>33</xdr:row>
      <xdr:rowOff>66842</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5347" y="1855637"/>
          <a:ext cx="11246853" cy="4795152"/>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1938177E-FDA9-412C-8B90-989B5505D95D}"/>
            </a:ext>
          </a:extLst>
        </xdr:cNvPr>
        <xdr:cNvSpPr txBox="1"/>
      </xdr:nvSpPr>
      <xdr:spPr>
        <a:xfrm>
          <a:off x="377190" y="13630275"/>
          <a:ext cx="13293091" cy="32575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M27"/>
  <sheetViews>
    <sheetView tabSelected="1" zoomScaleNormal="100" workbookViewId="0">
      <selection activeCell="N30" sqref="N30"/>
    </sheetView>
  </sheetViews>
  <sheetFormatPr baseColWidth="10" defaultColWidth="11.5703125" defaultRowHeight="15"/>
  <cols>
    <col min="1" max="11" width="11.5703125" style="20"/>
    <col min="12" max="12" width="2.7109375" style="20" customWidth="1"/>
    <col min="13" max="16384" width="11.5703125" style="20"/>
  </cols>
  <sheetData>
    <row r="2" spans="3:13">
      <c r="M2" s="255" t="s">
        <v>331</v>
      </c>
    </row>
    <row r="3" spans="3:13">
      <c r="M3" s="254">
        <v>46031</v>
      </c>
    </row>
    <row r="5" spans="3:13">
      <c r="C5" s="259" t="s">
        <v>160</v>
      </c>
      <c r="D5" s="260"/>
      <c r="E5" s="260"/>
      <c r="F5" s="260"/>
      <c r="G5" s="260"/>
      <c r="H5" s="260"/>
      <c r="I5" s="260"/>
      <c r="J5" s="260"/>
      <c r="K5" s="260"/>
    </row>
    <row r="6" spans="3:13">
      <c r="C6" s="260"/>
      <c r="D6" s="260"/>
      <c r="E6" s="260"/>
      <c r="F6" s="260"/>
      <c r="G6" s="260"/>
      <c r="H6" s="260"/>
      <c r="I6" s="260"/>
      <c r="J6" s="260"/>
      <c r="K6" s="260"/>
    </row>
    <row r="7" spans="3:13">
      <c r="C7" s="260"/>
      <c r="D7" s="260"/>
      <c r="E7" s="260"/>
      <c r="F7" s="260"/>
      <c r="G7" s="260"/>
      <c r="H7" s="260"/>
      <c r="I7" s="260"/>
      <c r="J7" s="260"/>
      <c r="K7" s="260"/>
    </row>
    <row r="8" spans="3:13" ht="14.45" customHeight="1">
      <c r="C8" s="260"/>
      <c r="D8" s="260"/>
      <c r="E8" s="260"/>
      <c r="F8" s="260"/>
      <c r="G8" s="260"/>
      <c r="H8" s="260"/>
      <c r="I8" s="260"/>
      <c r="J8" s="260"/>
      <c r="K8" s="260"/>
    </row>
    <row r="9" spans="3:13">
      <c r="C9" s="260"/>
      <c r="D9" s="260"/>
      <c r="E9" s="260"/>
      <c r="F9" s="260"/>
      <c r="G9" s="260"/>
      <c r="H9" s="260"/>
      <c r="I9" s="260"/>
      <c r="J9" s="260"/>
      <c r="K9" s="260"/>
    </row>
    <row r="10" spans="3:13">
      <c r="C10" s="260"/>
      <c r="D10" s="260"/>
      <c r="E10" s="260"/>
      <c r="F10" s="260"/>
      <c r="G10" s="260"/>
      <c r="H10" s="260"/>
      <c r="I10" s="260"/>
      <c r="J10" s="260"/>
      <c r="K10" s="260"/>
    </row>
    <row r="12" spans="3:13">
      <c r="C12" s="131"/>
      <c r="D12" s="131"/>
      <c r="E12" s="131"/>
      <c r="F12" s="131"/>
      <c r="G12" s="131"/>
      <c r="H12" s="131"/>
      <c r="I12" s="131"/>
      <c r="J12" s="131"/>
      <c r="K12" s="131"/>
    </row>
    <row r="13" spans="3:13">
      <c r="C13" s="131"/>
      <c r="D13" s="131"/>
      <c r="E13" s="131"/>
      <c r="F13" s="131"/>
      <c r="G13" s="131"/>
      <c r="H13" s="131"/>
      <c r="I13" s="131"/>
      <c r="J13" s="131"/>
      <c r="K13" s="131"/>
    </row>
    <row r="14" spans="3:13">
      <c r="C14" s="131"/>
      <c r="D14" s="131"/>
      <c r="E14" s="131"/>
      <c r="F14" s="131"/>
      <c r="G14" s="131"/>
      <c r="H14" s="131"/>
      <c r="I14" s="131"/>
      <c r="J14" s="131"/>
      <c r="K14" s="131"/>
    </row>
    <row r="15" spans="3:13">
      <c r="C15" s="131"/>
      <c r="D15" s="131"/>
      <c r="E15" s="131"/>
      <c r="F15" s="131"/>
      <c r="G15" s="131"/>
      <c r="H15" s="131"/>
      <c r="I15" s="131"/>
      <c r="J15" s="131"/>
      <c r="K15" s="131"/>
    </row>
    <row r="16" spans="3:13">
      <c r="C16" s="131"/>
      <c r="D16" s="131"/>
      <c r="E16" s="131"/>
      <c r="F16" s="131"/>
      <c r="G16" s="131"/>
      <c r="H16" s="131"/>
      <c r="I16" s="131"/>
      <c r="J16" s="131"/>
      <c r="K16" s="131"/>
    </row>
    <row r="17" spans="3:11">
      <c r="C17" s="131"/>
      <c r="D17" s="131"/>
      <c r="E17" s="131"/>
      <c r="F17" s="131"/>
      <c r="G17" s="131"/>
      <c r="H17" s="131"/>
      <c r="I17" s="131"/>
      <c r="J17" s="131"/>
      <c r="K17" s="131"/>
    </row>
    <row r="18" spans="3:11">
      <c r="C18" s="131"/>
      <c r="D18" s="131"/>
      <c r="E18" s="131"/>
      <c r="F18" s="131"/>
      <c r="G18" s="131"/>
      <c r="H18" s="131"/>
      <c r="I18" s="131"/>
      <c r="J18" s="131"/>
      <c r="K18" s="131"/>
    </row>
    <row r="19" spans="3:11">
      <c r="C19" s="131"/>
      <c r="D19" s="131"/>
      <c r="E19" s="131"/>
      <c r="F19" s="131"/>
      <c r="G19" s="131"/>
      <c r="H19" s="131"/>
      <c r="I19" s="131"/>
      <c r="J19" s="131"/>
      <c r="K19" s="131"/>
    </row>
    <row r="20" spans="3:11">
      <c r="C20" s="131"/>
      <c r="D20" s="131"/>
      <c r="E20" s="131"/>
      <c r="F20" s="131"/>
      <c r="G20" s="131"/>
      <c r="H20" s="131"/>
      <c r="I20" s="131"/>
      <c r="J20" s="131"/>
      <c r="K20" s="131"/>
    </row>
    <row r="21" spans="3:11">
      <c r="C21" s="131"/>
      <c r="D21" s="131"/>
      <c r="E21" s="131"/>
      <c r="F21" s="131"/>
      <c r="G21" s="131"/>
      <c r="H21" s="131"/>
      <c r="I21" s="131"/>
      <c r="J21" s="131"/>
      <c r="K21" s="131"/>
    </row>
    <row r="22" spans="3:11">
      <c r="C22" s="131"/>
      <c r="D22" s="131"/>
      <c r="E22" s="131"/>
      <c r="F22" s="131"/>
      <c r="G22" s="131"/>
      <c r="H22" s="131"/>
      <c r="I22" s="131"/>
      <c r="J22" s="131"/>
      <c r="K22" s="131"/>
    </row>
    <row r="23" spans="3:11">
      <c r="C23" s="131"/>
      <c r="D23" s="131"/>
      <c r="E23" s="131"/>
      <c r="F23" s="131"/>
      <c r="G23" s="131"/>
      <c r="H23" s="131"/>
      <c r="I23" s="131"/>
      <c r="J23" s="131"/>
      <c r="K23" s="131"/>
    </row>
    <row r="24" spans="3:11">
      <c r="C24" s="131"/>
      <c r="D24" s="131"/>
      <c r="E24" s="131"/>
      <c r="F24" s="131"/>
      <c r="G24" s="131"/>
      <c r="H24" s="131"/>
      <c r="I24" s="131"/>
      <c r="J24" s="131"/>
      <c r="K24" s="131"/>
    </row>
    <row r="25" spans="3:11">
      <c r="C25" s="131"/>
      <c r="D25" s="131"/>
      <c r="E25" s="131"/>
      <c r="F25" s="131"/>
      <c r="G25" s="131"/>
      <c r="H25" s="131"/>
      <c r="I25" s="131"/>
      <c r="J25" s="131"/>
      <c r="K25" s="131"/>
    </row>
    <row r="26" spans="3:11">
      <c r="C26" s="131"/>
      <c r="D26" s="131"/>
      <c r="E26" s="131"/>
      <c r="F26" s="131"/>
      <c r="G26" s="131"/>
      <c r="H26" s="131"/>
      <c r="I26" s="131"/>
      <c r="J26" s="131"/>
      <c r="K26" s="131"/>
    </row>
    <row r="27" spans="3:11">
      <c r="C27" s="131"/>
      <c r="D27" s="131"/>
      <c r="E27" s="131"/>
      <c r="F27" s="131"/>
      <c r="G27" s="131"/>
      <c r="H27" s="131"/>
      <c r="I27" s="131"/>
      <c r="J27" s="131"/>
      <c r="K27" s="131"/>
    </row>
  </sheetData>
  <sheetProtection algorithmName="SHA-512" hashValue="uL+LMP3QznLLcvEGNRu7IC1x1O3V3/93R+HPd9XLyfbQONIw+YyZSbJR4XW+VIJwbbwykpNvv7VF2xxi4emj9w==" saltValue="i1CkdtLD16hpKcTxQcad9g==" spinCount="100000" sheet="1" objects="1" scenarios="1"/>
  <mergeCells count="1">
    <mergeCell ref="C5:K10"/>
  </mergeCells>
  <printOptions horizontalCentered="1" verticalCentered="1"/>
  <pageMargins left="0.70866141732283472" right="0.70866141732283472" top="0.74803149606299213" bottom="0.74803149606299213" header="0.31496062992125984" footer="0.31496062992125984"/>
  <pageSetup paperSize="9" scale="96"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67"/>
  <sheetViews>
    <sheetView showGridLines="0" topLeftCell="A9" workbookViewId="0">
      <selection activeCell="B46" sqref="B46"/>
    </sheetView>
  </sheetViews>
  <sheetFormatPr baseColWidth="10" defaultColWidth="11.42578125" defaultRowHeight="14.25"/>
  <cols>
    <col min="1" max="1" width="3.28515625" style="3" customWidth="1"/>
    <col min="2" max="2" width="39.7109375" style="5" customWidth="1"/>
    <col min="3" max="3" width="15.5703125" style="5" customWidth="1"/>
    <col min="4" max="4" width="15.140625" style="5" customWidth="1"/>
    <col min="5" max="5" width="17.140625" style="3" customWidth="1"/>
    <col min="6" max="6" width="17.5703125" style="3" customWidth="1"/>
    <col min="7" max="7" width="16.5703125" style="3" customWidth="1"/>
    <col min="8" max="8" width="15.5703125" style="3" customWidth="1"/>
    <col min="9" max="9" width="7.140625" style="3" customWidth="1"/>
    <col min="10" max="10" width="49.28515625" style="5" customWidth="1"/>
    <col min="11" max="11" width="28.28515625" style="3" customWidth="1"/>
    <col min="12" max="12" width="5" style="3" customWidth="1"/>
    <col min="13" max="13" width="15.28515625" style="102" customWidth="1"/>
    <col min="14" max="14" width="12.140625" style="102" customWidth="1"/>
    <col min="15" max="18" width="11.42578125" style="102"/>
    <col min="19" max="16384" width="11.42578125" style="3"/>
  </cols>
  <sheetData>
    <row r="1" spans="2:18" hidden="1">
      <c r="M1" s="23"/>
      <c r="N1" s="23"/>
      <c r="O1" s="23"/>
      <c r="P1" s="23"/>
      <c r="Q1" s="23"/>
      <c r="R1" s="23"/>
    </row>
    <row r="2" spans="2:18" hidden="1">
      <c r="B2" s="8" t="s">
        <v>97</v>
      </c>
      <c r="C2" s="9" t="s">
        <v>98</v>
      </c>
      <c r="D2" s="9" t="s">
        <v>99</v>
      </c>
      <c r="E2" s="7" t="s">
        <v>114</v>
      </c>
      <c r="F2" s="7" t="s">
        <v>115</v>
      </c>
      <c r="G2" s="29"/>
      <c r="J2" s="8" t="s">
        <v>19</v>
      </c>
      <c r="K2" s="6">
        <f>'P4_Plan FinanciaciónINCREMENTAL'!K2</f>
        <v>0</v>
      </c>
      <c r="M2" s="257" t="s">
        <v>30</v>
      </c>
      <c r="N2" s="23"/>
      <c r="O2" s="23"/>
      <c r="P2" s="23"/>
      <c r="Q2" s="23"/>
      <c r="R2" s="23"/>
    </row>
    <row r="3" spans="2:18" hidden="1">
      <c r="B3" s="10" t="s">
        <v>95</v>
      </c>
      <c r="C3" s="11"/>
      <c r="D3" s="50" t="s">
        <v>100</v>
      </c>
      <c r="E3" s="91">
        <f>K3</f>
        <v>0</v>
      </c>
      <c r="F3" s="91">
        <f>K3</f>
        <v>0</v>
      </c>
      <c r="G3" s="92"/>
      <c r="J3" s="8" t="s">
        <v>33</v>
      </c>
      <c r="K3" s="6">
        <f>'P4_Plan FinanciaciónINCREMENTAL'!K3</f>
        <v>0</v>
      </c>
      <c r="M3" s="258" t="s">
        <v>31</v>
      </c>
      <c r="N3" s="23"/>
      <c r="O3" s="23"/>
      <c r="P3" s="23"/>
      <c r="Q3" s="23"/>
      <c r="R3" s="23"/>
    </row>
    <row r="4" spans="2:18" hidden="1">
      <c r="B4" s="10" t="s">
        <v>96</v>
      </c>
      <c r="C4" s="11">
        <f>'P4_Plan FinanciaciónINCREMENTAL'!C4</f>
        <v>0</v>
      </c>
      <c r="D4" s="11">
        <f>'P4_Plan FinanciaciónINCREMENTAL'!D4</f>
        <v>0</v>
      </c>
      <c r="E4" s="11"/>
      <c r="F4" s="93">
        <f>E4*(1-K2)</f>
        <v>0</v>
      </c>
      <c r="G4" s="94"/>
      <c r="J4" s="54" t="s">
        <v>88</v>
      </c>
      <c r="K4" s="95">
        <f>'P3_Plan Inversión_INCREMENTAL'!D29</f>
        <v>0</v>
      </c>
      <c r="M4" s="258" t="s">
        <v>32</v>
      </c>
      <c r="N4" s="23"/>
      <c r="O4" s="23"/>
      <c r="P4" s="23"/>
      <c r="Q4" s="23"/>
      <c r="R4" s="23"/>
    </row>
    <row r="5" spans="2:18" hidden="1">
      <c r="B5" s="10" t="s">
        <v>117</v>
      </c>
      <c r="C5" s="11">
        <f>'P4_Plan FinanciaciónINCREMENTAL'!C7</f>
        <v>0</v>
      </c>
      <c r="D5" s="11">
        <f>'P4_Plan FinanciaciónINCREMENTAL'!D7</f>
        <v>0</v>
      </c>
      <c r="E5" s="96">
        <v>0</v>
      </c>
      <c r="F5" s="96">
        <v>0</v>
      </c>
      <c r="G5" s="97"/>
      <c r="J5" s="5" t="s">
        <v>102</v>
      </c>
      <c r="K5" s="43" t="str">
        <f>IF(C6&lt;K4,(K4-C6),"No falta financiación")</f>
        <v>No falta financiación</v>
      </c>
    </row>
    <row r="6" spans="2:18" hidden="1">
      <c r="B6" s="8" t="s">
        <v>101</v>
      </c>
      <c r="C6" s="14">
        <f>SUM(C3:C5)</f>
        <v>0</v>
      </c>
      <c r="G6" s="23"/>
      <c r="J6" s="5" t="s">
        <v>103</v>
      </c>
      <c r="K6" s="44" t="str">
        <f>IF(K4&lt;C6,C6-K4,"No sobra financiación")</f>
        <v>No sobra financiación</v>
      </c>
    </row>
    <row r="7" spans="2:18" hidden="1">
      <c r="C7" s="45" t="s">
        <v>104</v>
      </c>
      <c r="D7" s="4" t="s">
        <v>105</v>
      </c>
      <c r="E7" s="5"/>
      <c r="F7" s="98" t="e">
        <f>(F3*C3+F4*C4+F5*C5)/(C3+C4+C5)</f>
        <v>#DIV/0!</v>
      </c>
      <c r="G7" s="99"/>
      <c r="J7" s="42"/>
      <c r="K7" s="23"/>
    </row>
    <row r="8" spans="2:18" hidden="1">
      <c r="C8" s="48" t="str">
        <f>IF(D4=0,"Falta introducir años",C4*E4)</f>
        <v>Falta introducir años</v>
      </c>
      <c r="D8" s="16" t="str">
        <f>IF(D5=0,"No se indican años",C5/D5)</f>
        <v>No se indican años</v>
      </c>
      <c r="J8" s="4"/>
    </row>
    <row r="9" spans="2:18" ht="30">
      <c r="B9" s="68" t="s">
        <v>328</v>
      </c>
      <c r="C9" s="48"/>
      <c r="D9" s="16"/>
      <c r="J9" s="4"/>
    </row>
    <row r="10" spans="2:18" ht="30">
      <c r="B10" s="68"/>
      <c r="C10" s="48"/>
      <c r="D10" s="16"/>
      <c r="J10" s="4"/>
    </row>
    <row r="11" spans="2:18">
      <c r="C11" s="48"/>
      <c r="D11" s="16"/>
      <c r="J11" s="4"/>
    </row>
    <row r="12" spans="2:18">
      <c r="C12" s="48"/>
      <c r="D12" s="16"/>
      <c r="J12" s="4"/>
    </row>
    <row r="13" spans="2:18">
      <c r="C13" s="48"/>
      <c r="D13" s="16"/>
      <c r="J13" s="4"/>
    </row>
    <row r="14" spans="2:18">
      <c r="C14" s="48"/>
      <c r="D14" s="16"/>
      <c r="J14" s="4"/>
    </row>
    <row r="15" spans="2:18">
      <c r="C15" s="48"/>
      <c r="D15" s="16"/>
      <c r="J15" s="4"/>
    </row>
    <row r="16" spans="2:18">
      <c r="C16" s="48"/>
      <c r="D16" s="16"/>
      <c r="J16" s="4"/>
    </row>
    <row r="17" spans="2:18">
      <c r="C17" s="48"/>
      <c r="D17" s="16"/>
      <c r="J17" s="4"/>
    </row>
    <row r="18" spans="2:18">
      <c r="C18" s="48"/>
      <c r="D18" s="16"/>
      <c r="J18" s="4"/>
    </row>
    <row r="19" spans="2:18">
      <c r="C19" s="48"/>
      <c r="D19" s="16"/>
      <c r="E19" s="23"/>
      <c r="F19" s="23"/>
      <c r="G19" s="23"/>
      <c r="H19" s="23"/>
      <c r="J19" s="4"/>
    </row>
    <row r="20" spans="2:18" ht="15">
      <c r="B20" s="8" t="str">
        <f>P2_DatosExplotaciónINCREMENTAL!B14</f>
        <v>COSTES FIJOS ANUALES TOTALES AÑO 1</v>
      </c>
      <c r="C20" s="37">
        <f>P2_DatosExplotaciónINCREMENTAL!C14</f>
        <v>0</v>
      </c>
      <c r="D20" s="16"/>
      <c r="E20" s="22"/>
      <c r="F20" s="100"/>
      <c r="G20" s="101"/>
      <c r="H20" s="23"/>
      <c r="J20" s="4"/>
    </row>
    <row r="21" spans="2:18" ht="15">
      <c r="B21" s="8" t="str">
        <f>P2_DatosExplotaciónINCREMENTAL!B15</f>
        <v>COSTES FIJOS ANUALES TOTALES AÑO 2</v>
      </c>
      <c r="C21" s="37">
        <f>P2_DatosExplotaciónINCREMENTAL!C15</f>
        <v>0</v>
      </c>
      <c r="D21" s="16"/>
      <c r="E21" s="22"/>
      <c r="F21" s="100"/>
      <c r="G21" s="101"/>
      <c r="H21" s="23"/>
      <c r="J21" s="4"/>
    </row>
    <row r="22" spans="2:18" ht="15">
      <c r="B22" s="8" t="str">
        <f>P2_DatosExplotaciónINCREMENTAL!B16</f>
        <v>COSTES FIJOS ANUALES TOTALES AÑO 3</v>
      </c>
      <c r="C22" s="37">
        <f>P2_DatosExplotaciónINCREMENTAL!C16</f>
        <v>0</v>
      </c>
      <c r="D22" s="16"/>
      <c r="E22" s="22"/>
      <c r="F22" s="100"/>
      <c r="G22" s="101"/>
      <c r="H22" s="23"/>
      <c r="J22" s="4"/>
    </row>
    <row r="23" spans="2:18" ht="15">
      <c r="B23" s="8" t="str">
        <f>P2_DatosExplotaciónINCREMENTAL!B17</f>
        <v>COSTES FIJOS ANUALES TOTALES AÑO 4</v>
      </c>
      <c r="C23" s="37">
        <f>P2_DatosExplotaciónINCREMENTAL!C17</f>
        <v>0</v>
      </c>
      <c r="D23" s="16"/>
      <c r="E23" s="22"/>
      <c r="F23" s="100"/>
      <c r="G23" s="101"/>
      <c r="H23" s="23"/>
      <c r="J23" s="4"/>
    </row>
    <row r="24" spans="2:18" ht="15">
      <c r="B24" s="8" t="str">
        <f>P2_DatosExplotaciónINCREMENTAL!B18</f>
        <v>COSTES FIJOS ANUALES TOTALES AÑO 5</v>
      </c>
      <c r="C24" s="37">
        <f>P2_DatosExplotaciónINCREMENTAL!C18</f>
        <v>0</v>
      </c>
      <c r="D24" s="16"/>
      <c r="E24" s="22"/>
      <c r="F24" s="100"/>
      <c r="G24" s="101"/>
      <c r="H24" s="23"/>
      <c r="J24" s="4"/>
    </row>
    <row r="25" spans="2:18" ht="15">
      <c r="B25" s="8" t="str">
        <f>P2_DatosExplotaciónINCREMENTAL!B19</f>
        <v>COSTES FIJOS ANUALES TOTALES AÑO 6</v>
      </c>
      <c r="C25" s="37">
        <f>P2_DatosExplotaciónINCREMENTAL!C19</f>
        <v>0</v>
      </c>
      <c r="D25" s="16"/>
      <c r="E25" s="22"/>
      <c r="F25" s="100"/>
      <c r="G25" s="101"/>
      <c r="H25" s="23"/>
      <c r="J25" s="4"/>
    </row>
    <row r="26" spans="2:18" s="23" customFormat="1" ht="15">
      <c r="B26" s="86"/>
      <c r="C26" s="90"/>
      <c r="D26" s="70"/>
      <c r="E26" s="22"/>
      <c r="F26" s="100"/>
      <c r="G26" s="101"/>
      <c r="J26" s="42"/>
      <c r="M26" s="102"/>
      <c r="N26" s="102"/>
      <c r="O26" s="102"/>
      <c r="P26" s="102"/>
      <c r="Q26" s="102"/>
      <c r="R26" s="102"/>
    </row>
    <row r="27" spans="2:18">
      <c r="B27" s="8" t="s">
        <v>184</v>
      </c>
      <c r="C27" s="107" t="str">
        <f>P2_DatosExplotaciónINCREMENTAL!F4</f>
        <v>Sin datos</v>
      </c>
      <c r="D27" s="16"/>
      <c r="E27" s="23"/>
      <c r="F27" s="23"/>
      <c r="G27" s="23"/>
      <c r="H27" s="23"/>
      <c r="J27" s="4"/>
    </row>
    <row r="28" spans="2:18">
      <c r="C28" s="48"/>
      <c r="D28" s="16"/>
      <c r="J28" s="4"/>
    </row>
    <row r="29" spans="2:18">
      <c r="B29" s="58"/>
      <c r="C29" s="108" t="s">
        <v>120</v>
      </c>
      <c r="D29" s="60" t="s">
        <v>112</v>
      </c>
      <c r="E29" s="60" t="s">
        <v>242</v>
      </c>
      <c r="F29" s="109" t="s">
        <v>116</v>
      </c>
      <c r="H29" s="110" t="s">
        <v>119</v>
      </c>
      <c r="I29" s="62"/>
      <c r="J29" s="3"/>
      <c r="M29" s="23"/>
      <c r="N29" s="23"/>
      <c r="O29" s="23"/>
      <c r="P29" s="23"/>
      <c r="Q29" s="23"/>
      <c r="R29" s="23"/>
    </row>
    <row r="30" spans="2:18">
      <c r="B30" s="8" t="s">
        <v>106</v>
      </c>
      <c r="C30" s="137" t="e">
        <f>-PMT(E4,D4,C4,,0)</f>
        <v>#NUM!</v>
      </c>
      <c r="D30" s="37">
        <f>'P4_Plan FinanciaciónINCREMENTAL'!J45</f>
        <v>0</v>
      </c>
      <c r="E30" s="56">
        <f>'P4_Plan FinanciaciónINCREMENTAL'!K45</f>
        <v>0</v>
      </c>
      <c r="F30" s="109" t="s">
        <v>116</v>
      </c>
      <c r="H30" s="111">
        <f>C5-G30</f>
        <v>0</v>
      </c>
      <c r="I30" s="103"/>
      <c r="J30" s="3"/>
      <c r="K30" s="4"/>
      <c r="M30" s="23"/>
      <c r="N30" s="23"/>
      <c r="O30" s="23"/>
      <c r="P30" s="23"/>
      <c r="Q30" s="23"/>
      <c r="R30" s="23"/>
    </row>
    <row r="31" spans="2:18">
      <c r="B31" s="8" t="s">
        <v>107</v>
      </c>
      <c r="C31" s="48">
        <f>IF(D4&gt;1,C30,0)</f>
        <v>0</v>
      </c>
      <c r="D31" s="37">
        <f>'P4_Plan FinanciaciónINCREMENTAL'!J46</f>
        <v>0</v>
      </c>
      <c r="E31" s="56">
        <f>'P4_Plan FinanciaciónINCREMENTAL'!K46</f>
        <v>0</v>
      </c>
      <c r="F31" s="109" t="s">
        <v>116</v>
      </c>
      <c r="H31" s="111">
        <f>H30-G31</f>
        <v>0</v>
      </c>
      <c r="I31" s="103"/>
      <c r="J31" s="3"/>
      <c r="K31" s="4"/>
      <c r="M31" s="23"/>
      <c r="N31" s="23"/>
      <c r="O31" s="23"/>
      <c r="P31" s="23"/>
      <c r="Q31" s="23"/>
      <c r="R31" s="23"/>
    </row>
    <row r="32" spans="2:18">
      <c r="B32" s="8" t="s">
        <v>108</v>
      </c>
      <c r="C32" s="48">
        <f>IF($D$4&gt;2,C31,0)</f>
        <v>0</v>
      </c>
      <c r="D32" s="37">
        <f>'P4_Plan FinanciaciónINCREMENTAL'!J47</f>
        <v>0</v>
      </c>
      <c r="E32" s="56">
        <f>'P4_Plan FinanciaciónINCREMENTAL'!K47</f>
        <v>0</v>
      </c>
      <c r="F32" s="109" t="s">
        <v>116</v>
      </c>
      <c r="H32" s="111">
        <f t="shared" ref="H32:H35" si="0">H31-G32</f>
        <v>0</v>
      </c>
      <c r="I32" s="103"/>
      <c r="J32" s="3"/>
      <c r="K32" s="4"/>
      <c r="M32" s="23"/>
      <c r="N32" s="23"/>
      <c r="O32" s="23"/>
      <c r="P32" s="23"/>
      <c r="Q32" s="23"/>
      <c r="R32" s="23"/>
    </row>
    <row r="33" spans="2:18">
      <c r="B33" s="8" t="s">
        <v>109</v>
      </c>
      <c r="C33" s="48">
        <f>IF($D$4&gt;3,C32,0)</f>
        <v>0</v>
      </c>
      <c r="D33" s="37">
        <f>'P4_Plan FinanciaciónINCREMENTAL'!J48</f>
        <v>0</v>
      </c>
      <c r="E33" s="56">
        <f>'P4_Plan FinanciaciónINCREMENTAL'!K48</f>
        <v>0</v>
      </c>
      <c r="F33" s="109" t="s">
        <v>116</v>
      </c>
      <c r="H33" s="111">
        <f t="shared" si="0"/>
        <v>0</v>
      </c>
      <c r="I33" s="103"/>
      <c r="J33" s="3"/>
      <c r="K33" s="4"/>
      <c r="M33" s="23"/>
      <c r="N33" s="23"/>
      <c r="O33" s="23"/>
      <c r="P33" s="23"/>
      <c r="Q33" s="23"/>
      <c r="R33" s="23"/>
    </row>
    <row r="34" spans="2:18">
      <c r="B34" s="8" t="s">
        <v>110</v>
      </c>
      <c r="C34" s="48">
        <f>IF($D$4&gt;4,C33,0)</f>
        <v>0</v>
      </c>
      <c r="D34" s="37">
        <f>'P4_Plan FinanciaciónINCREMENTAL'!J49</f>
        <v>0</v>
      </c>
      <c r="E34" s="56">
        <f>'P4_Plan FinanciaciónINCREMENTAL'!K49</f>
        <v>0</v>
      </c>
      <c r="F34" s="109" t="s">
        <v>116</v>
      </c>
      <c r="H34" s="111">
        <f t="shared" si="0"/>
        <v>0</v>
      </c>
      <c r="I34" s="103"/>
      <c r="J34" s="3"/>
      <c r="K34" s="4"/>
      <c r="M34" s="23"/>
      <c r="N34" s="23"/>
      <c r="O34" s="23"/>
      <c r="P34" s="23"/>
      <c r="Q34" s="23"/>
      <c r="R34" s="23"/>
    </row>
    <row r="35" spans="2:18">
      <c r="B35" s="8" t="s">
        <v>111</v>
      </c>
      <c r="C35" s="48">
        <f>IF($D$4&gt;5,C34,0)</f>
        <v>0</v>
      </c>
      <c r="D35" s="37">
        <f>'P4_Plan FinanciaciónINCREMENTAL'!J50</f>
        <v>0</v>
      </c>
      <c r="E35" s="56">
        <f>'P4_Plan FinanciaciónINCREMENTAL'!K50</f>
        <v>0</v>
      </c>
      <c r="F35" s="109" t="s">
        <v>116</v>
      </c>
      <c r="H35" s="111">
        <f t="shared" si="0"/>
        <v>0</v>
      </c>
      <c r="I35" s="103"/>
      <c r="J35" s="3"/>
      <c r="K35" s="4"/>
      <c r="M35" s="23"/>
      <c r="N35" s="23"/>
      <c r="O35" s="23"/>
      <c r="P35" s="23"/>
      <c r="Q35" s="23"/>
      <c r="R35" s="23"/>
    </row>
    <row r="36" spans="2:18">
      <c r="C36" s="37"/>
      <c r="F36" s="109" t="s">
        <v>116</v>
      </c>
      <c r="J36" s="4"/>
    </row>
    <row r="37" spans="2:18" ht="15">
      <c r="C37" s="64" t="s">
        <v>127</v>
      </c>
      <c r="D37" s="64" t="s">
        <v>128</v>
      </c>
      <c r="E37" s="104" t="s">
        <v>129</v>
      </c>
    </row>
    <row r="38" spans="2:18">
      <c r="B38" s="38" t="s">
        <v>121</v>
      </c>
      <c r="C38" s="63">
        <f>P2_DatosExplotaciónINCREMENTAL!C38</f>
        <v>0</v>
      </c>
      <c r="D38" s="63">
        <f>IF($C$27="Sin datos",0,(C20+D30)/(1-$C$27))</f>
        <v>0</v>
      </c>
      <c r="E38" s="235">
        <f>IF($C$27="Sin datos",0,(C20+D30+E30)/(1-$C$27))</f>
        <v>0</v>
      </c>
      <c r="G38" s="273"/>
      <c r="H38" s="274"/>
      <c r="I38" s="275"/>
      <c r="J38" s="275"/>
      <c r="K38" s="275"/>
    </row>
    <row r="39" spans="2:18">
      <c r="B39" s="38" t="s">
        <v>122</v>
      </c>
      <c r="C39" s="63">
        <f>P2_DatosExplotaciónINCREMENTAL!C39</f>
        <v>0</v>
      </c>
      <c r="D39" s="63">
        <f t="shared" ref="D39:D43" si="1">IF($C$27="Sin datos",0,(C21+D31)/(1-$C$27))</f>
        <v>0</v>
      </c>
      <c r="E39" s="235">
        <f t="shared" ref="E39:E43" si="2">IF($C$27="Sin datos",0,(C21+D31+E31)/(1-$C$27))</f>
        <v>0</v>
      </c>
      <c r="G39" s="274"/>
      <c r="H39" s="274"/>
      <c r="I39" s="275"/>
      <c r="J39" s="275"/>
      <c r="K39" s="275"/>
    </row>
    <row r="40" spans="2:18">
      <c r="B40" s="38" t="s">
        <v>123</v>
      </c>
      <c r="C40" s="63">
        <f>P2_DatosExplotaciónINCREMENTAL!C40</f>
        <v>0</v>
      </c>
      <c r="D40" s="63">
        <f t="shared" si="1"/>
        <v>0</v>
      </c>
      <c r="E40" s="235">
        <f t="shared" si="2"/>
        <v>0</v>
      </c>
      <c r="G40" s="274"/>
      <c r="H40" s="274"/>
      <c r="I40" s="275"/>
      <c r="J40" s="275"/>
      <c r="K40" s="275"/>
    </row>
    <row r="41" spans="2:18">
      <c r="B41" s="38" t="s">
        <v>124</v>
      </c>
      <c r="C41" s="63">
        <f>P2_DatosExplotaciónINCREMENTAL!C41</f>
        <v>0</v>
      </c>
      <c r="D41" s="63">
        <f t="shared" si="1"/>
        <v>0</v>
      </c>
      <c r="E41" s="235">
        <f t="shared" si="2"/>
        <v>0</v>
      </c>
      <c r="G41" s="274"/>
      <c r="H41" s="274"/>
      <c r="I41" s="275"/>
      <c r="J41" s="275"/>
      <c r="K41" s="275"/>
    </row>
    <row r="42" spans="2:18">
      <c r="B42" s="38" t="s">
        <v>125</v>
      </c>
      <c r="C42" s="63">
        <f>P2_DatosExplotaciónINCREMENTAL!C42</f>
        <v>0</v>
      </c>
      <c r="D42" s="63">
        <f t="shared" si="1"/>
        <v>0</v>
      </c>
      <c r="E42" s="235">
        <f t="shared" si="2"/>
        <v>0</v>
      </c>
      <c r="G42" s="274"/>
      <c r="H42" s="274"/>
      <c r="I42" s="275"/>
      <c r="J42" s="275"/>
      <c r="K42" s="275"/>
    </row>
    <row r="43" spans="2:18">
      <c r="B43" s="38" t="s">
        <v>126</v>
      </c>
      <c r="C43" s="63">
        <f>P2_DatosExplotaciónINCREMENTAL!C43</f>
        <v>0</v>
      </c>
      <c r="D43" s="63">
        <f t="shared" si="1"/>
        <v>0</v>
      </c>
      <c r="E43" s="235">
        <f t="shared" si="2"/>
        <v>0</v>
      </c>
      <c r="G43" s="274"/>
      <c r="H43" s="274"/>
      <c r="I43" s="275"/>
      <c r="J43" s="275"/>
      <c r="K43" s="275"/>
    </row>
    <row r="45" spans="2:18">
      <c r="G45" s="66"/>
      <c r="H45" s="105"/>
      <c r="J45" s="3"/>
    </row>
    <row r="46" spans="2:18">
      <c r="G46" s="105"/>
      <c r="H46" s="105"/>
      <c r="J46" s="3"/>
    </row>
    <row r="47" spans="2:18">
      <c r="G47" s="105"/>
      <c r="H47" s="105"/>
      <c r="J47" s="3"/>
    </row>
    <row r="48" spans="2:18">
      <c r="G48" s="105"/>
      <c r="H48" s="105"/>
      <c r="J48" s="3"/>
    </row>
    <row r="49" spans="7:10">
      <c r="G49" s="105"/>
      <c r="H49" s="105"/>
      <c r="J49" s="3"/>
    </row>
    <row r="50" spans="7:10">
      <c r="G50" s="105"/>
      <c r="H50" s="105"/>
      <c r="J50" s="3"/>
    </row>
    <row r="65" spans="10:10">
      <c r="J65" s="106" t="s">
        <v>23</v>
      </c>
    </row>
    <row r="66" spans="10:10">
      <c r="J66" s="106" t="s">
        <v>24</v>
      </c>
    </row>
    <row r="67" spans="10:10">
      <c r="J67" s="106" t="s">
        <v>25</v>
      </c>
    </row>
  </sheetData>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rintOptions horizontalCentered="1" verticalCentered="1"/>
  <pageMargins left="0.70866141732283472" right="0.70866141732283472" top="0.74803149606299213" bottom="0.74803149606299213" header="0.31496062992125984" footer="0.31496062992125984"/>
  <pageSetup paperSize="9" scale="58" fitToHeight="0" orientation="landscape"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pageSetUpPr fitToPage="1"/>
  </sheetPr>
  <dimension ref="B3:I28"/>
  <sheetViews>
    <sheetView showGridLines="0" workbookViewId="0">
      <selection activeCell="C33" sqref="C33"/>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326</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151</v>
      </c>
      <c r="C14" s="76">
        <f>'AEE_Análisis económico estático'!C18</f>
        <v>0</v>
      </c>
      <c r="D14" s="76">
        <f>'AEE_Análisis económico estático'!D18</f>
        <v>0</v>
      </c>
      <c r="E14" s="76">
        <f>'AEE_Análisis económico estático'!E18</f>
        <v>0</v>
      </c>
      <c r="F14" s="76">
        <f>'AEE_Análisis económico estático'!F18</f>
        <v>0</v>
      </c>
      <c r="G14" s="76">
        <f>'AEE_Análisis económico estático'!G18</f>
        <v>0</v>
      </c>
      <c r="H14" s="76">
        <f>'AEE_Análisis económico estático'!H18</f>
        <v>0</v>
      </c>
      <c r="I14" s="5"/>
    </row>
    <row r="15" spans="2:9">
      <c r="B15" s="71" t="s">
        <v>152</v>
      </c>
      <c r="C15" s="81">
        <f>'P4_Plan FinanciaciónINCREMENTAL'!K45</f>
        <v>0</v>
      </c>
      <c r="D15" s="81">
        <f>'P4_Plan FinanciaciónINCREMENTAL'!K46</f>
        <v>0</v>
      </c>
      <c r="E15" s="81">
        <f>'P4_Plan FinanciaciónINCREMENTAL'!K47</f>
        <v>0</v>
      </c>
      <c r="F15" s="81">
        <f>'P4_Plan FinanciaciónINCREMENTAL'!K48</f>
        <v>0</v>
      </c>
      <c r="G15" s="81">
        <f>'P4_Plan FinanciaciónINCREMENTAL'!K49</f>
        <v>0</v>
      </c>
      <c r="H15" s="81">
        <f>'P4_Plan FinanciaciónINCREMENTAL'!K50</f>
        <v>0</v>
      </c>
      <c r="I15" s="5"/>
    </row>
    <row r="16" spans="2:9">
      <c r="B16" s="71" t="s">
        <v>153</v>
      </c>
      <c r="C16" s="76">
        <f>'AEE_Análisis económico estático'!C22</f>
        <v>0</v>
      </c>
      <c r="D16" s="76">
        <f>'AEE_Análisis económico estático'!D22</f>
        <v>0</v>
      </c>
      <c r="E16" s="76">
        <f>'AEE_Análisis económico estático'!E22</f>
        <v>0</v>
      </c>
      <c r="F16" s="76">
        <f>'AEE_Análisis económico estático'!F22</f>
        <v>0</v>
      </c>
      <c r="G16" s="76">
        <f>'AEE_Análisis económico estático'!G22</f>
        <v>0</v>
      </c>
      <c r="H16" s="76">
        <f>'AEE_Análisis económico estático'!H22</f>
        <v>0</v>
      </c>
      <c r="I16" s="5"/>
    </row>
    <row r="17" spans="2:9">
      <c r="B17" s="71" t="s">
        <v>198</v>
      </c>
      <c r="C17" s="76">
        <f>'P3_Plan Inversión_INCREMENTAL'!C31</f>
        <v>0</v>
      </c>
      <c r="D17" s="76"/>
      <c r="E17" s="76"/>
      <c r="F17" s="76"/>
      <c r="G17" s="76"/>
      <c r="H17" s="76"/>
      <c r="I17" s="5"/>
    </row>
    <row r="18" spans="2:9">
      <c r="B18" s="82" t="s">
        <v>154</v>
      </c>
      <c r="C18" s="83">
        <f>C12-C13-C14-C15-C16+C17</f>
        <v>0</v>
      </c>
      <c r="D18" s="83">
        <f t="shared" ref="D18:H18" si="1">D12-D13-D14-D15-D16+D17</f>
        <v>0</v>
      </c>
      <c r="E18" s="83">
        <f t="shared" si="1"/>
        <v>0</v>
      </c>
      <c r="F18" s="83">
        <f t="shared" si="1"/>
        <v>0</v>
      </c>
      <c r="G18" s="83">
        <f t="shared" si="1"/>
        <v>0</v>
      </c>
      <c r="H18" s="83">
        <f t="shared" si="1"/>
        <v>0</v>
      </c>
      <c r="I18" s="5"/>
    </row>
    <row r="19" spans="2:9">
      <c r="B19" s="82" t="s">
        <v>155</v>
      </c>
      <c r="C19" s="83">
        <f>C18</f>
        <v>0</v>
      </c>
      <c r="D19" s="83">
        <f>C19+D18</f>
        <v>0</v>
      </c>
      <c r="E19" s="83">
        <f t="shared" ref="E19:H19" si="2">D19+E18</f>
        <v>0</v>
      </c>
      <c r="F19" s="83">
        <f t="shared" si="2"/>
        <v>0</v>
      </c>
      <c r="G19" s="83">
        <f t="shared" si="2"/>
        <v>0</v>
      </c>
      <c r="H19" s="83">
        <f t="shared" si="2"/>
        <v>0</v>
      </c>
      <c r="I19" s="5"/>
    </row>
    <row r="20" spans="2:9">
      <c r="B20" s="17"/>
      <c r="C20" s="17"/>
      <c r="D20" s="5"/>
      <c r="E20" s="5"/>
      <c r="F20" s="5"/>
      <c r="G20" s="5"/>
      <c r="H20" s="5"/>
      <c r="I20" s="5"/>
    </row>
    <row r="21" spans="2:9">
      <c r="B21" s="17"/>
      <c r="C21" s="70">
        <f>IF(C19&lt;0,0,1)</f>
        <v>1</v>
      </c>
      <c r="D21" s="70">
        <f t="shared" ref="D21:H21" si="3">IF(D19&lt;0,0,1)</f>
        <v>1</v>
      </c>
      <c r="E21" s="70">
        <f t="shared" si="3"/>
        <v>1</v>
      </c>
      <c r="F21" s="70">
        <f t="shared" si="3"/>
        <v>1</v>
      </c>
      <c r="G21" s="70">
        <f t="shared" si="3"/>
        <v>1</v>
      </c>
      <c r="H21" s="70">
        <f t="shared" si="3"/>
        <v>1</v>
      </c>
      <c r="I21" s="5"/>
    </row>
    <row r="22" spans="2:9">
      <c r="B22" s="17"/>
      <c r="C22" s="17"/>
      <c r="D22" s="5"/>
      <c r="E22" s="5"/>
      <c r="F22" s="5"/>
      <c r="G22" s="5"/>
      <c r="H22" s="5"/>
      <c r="I22" s="5"/>
    </row>
    <row r="23" spans="2:9" ht="15.75">
      <c r="B23" s="84" t="s">
        <v>156</v>
      </c>
      <c r="C23" s="276" t="str">
        <f>IF(SUM(C21:H21)=6,"Sí, no presenta ningún saldo de tesorería negativo","No, presenta algún saldo de tesorería negativo")</f>
        <v>Sí, no presenta ningún saldo de tesorería negativo</v>
      </c>
      <c r="D23" s="277"/>
      <c r="E23" s="277"/>
      <c r="F23" s="277"/>
      <c r="G23" s="277"/>
      <c r="H23" s="277"/>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DRo4tddSqVnvMboy3RxkMuEtU2Qvd7xF3ANDc/kcZcVXR0cAOucQqy/fljkKRZHErO0LLQsAGAKb1lZlevVdNQ==" saltValue="RS+s57d67eXbbhTKDxjBOg==" spinCount="100000" sheet="1" objects="1" scenarios="1"/>
  <mergeCells count="1">
    <mergeCell ref="C23:H23"/>
  </mergeCell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ColWidth="11.5703125" defaultRowHeight="15"/>
  <cols>
    <col min="1" max="16384" width="11.570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M3585"/>
  <sheetViews>
    <sheetView showGridLines="0" zoomScale="95" zoomScaleNormal="95" workbookViewId="0">
      <selection activeCell="B46" sqref="B46:C46"/>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5" customWidth="1"/>
    <col min="8" max="8" width="22.7109375" style="141" customWidth="1"/>
    <col min="9" max="9" width="23.42578125" style="141" customWidth="1"/>
    <col min="10" max="10" width="11.5703125" style="141"/>
    <col min="11" max="11" width="31" style="141" customWidth="1"/>
    <col min="12" max="12" width="19.5703125" style="141" customWidth="1"/>
    <col min="13" max="13" width="11.5703125" style="141"/>
  </cols>
  <sheetData>
    <row r="1" spans="2:13">
      <c r="H1" s="1"/>
      <c r="I1" s="1"/>
      <c r="J1" s="1"/>
      <c r="K1" s="1"/>
      <c r="L1" s="1"/>
      <c r="M1" s="1"/>
    </row>
    <row r="2" spans="2:13" ht="30">
      <c r="B2" s="68" t="s">
        <v>195</v>
      </c>
      <c r="H2" s="1"/>
      <c r="I2" s="1"/>
      <c r="J2" s="1"/>
      <c r="K2" s="1"/>
      <c r="L2" s="1"/>
      <c r="M2" s="1"/>
    </row>
    <row r="3" spans="2:13" ht="26.25">
      <c r="B3" s="70"/>
      <c r="C3" s="70"/>
      <c r="H3" s="176" t="s">
        <v>196</v>
      </c>
      <c r="I3" s="1"/>
      <c r="J3" s="1"/>
      <c r="K3" s="1"/>
      <c r="L3" s="1"/>
      <c r="M3" s="1"/>
    </row>
    <row r="4" spans="2:13" ht="18" customHeight="1">
      <c r="B4" s="262" t="s">
        <v>174</v>
      </c>
      <c r="C4" s="263"/>
      <c r="E4" s="8" t="s">
        <v>197</v>
      </c>
      <c r="F4" s="8"/>
      <c r="H4" s="175" t="s">
        <v>218</v>
      </c>
      <c r="K4" s="1"/>
    </row>
    <row r="5" spans="2:13" ht="17.45" customHeight="1">
      <c r="B5" s="86"/>
      <c r="C5" s="112"/>
      <c r="E5" s="10" t="s">
        <v>22</v>
      </c>
      <c r="H5" s="175" t="s">
        <v>199</v>
      </c>
      <c r="K5" s="1"/>
    </row>
    <row r="6" spans="2:13">
      <c r="B6" s="32" t="s">
        <v>73</v>
      </c>
      <c r="C6" s="35"/>
      <c r="E6" s="261"/>
      <c r="F6" s="261"/>
      <c r="H6" s="1" t="s">
        <v>200</v>
      </c>
      <c r="I6" s="142"/>
      <c r="K6" s="1"/>
    </row>
    <row r="7" spans="2:13">
      <c r="B7" s="8" t="s">
        <v>68</v>
      </c>
      <c r="C7" s="31">
        <f>C6*(1+$C$13)</f>
        <v>0</v>
      </c>
      <c r="H7" s="1" t="s">
        <v>201</v>
      </c>
      <c r="K7" s="1"/>
    </row>
    <row r="8" spans="2:13">
      <c r="B8" s="8" t="s">
        <v>69</v>
      </c>
      <c r="C8" s="31">
        <f t="shared" ref="C8:C11" si="0">C7*(1+$C$13)</f>
        <v>0</v>
      </c>
      <c r="E8" s="10" t="s">
        <v>26</v>
      </c>
      <c r="F8" s="5"/>
      <c r="K8" s="1"/>
    </row>
    <row r="9" spans="2:13">
      <c r="B9" s="8" t="s">
        <v>70</v>
      </c>
      <c r="C9" s="31">
        <f t="shared" si="0"/>
        <v>0</v>
      </c>
      <c r="E9" s="5" t="s">
        <v>27</v>
      </c>
      <c r="F9" s="18"/>
      <c r="K9" s="1"/>
    </row>
    <row r="10" spans="2:13">
      <c r="B10" s="8" t="s">
        <v>71</v>
      </c>
      <c r="C10" s="31">
        <f t="shared" si="0"/>
        <v>0</v>
      </c>
      <c r="E10" s="5" t="s">
        <v>176</v>
      </c>
      <c r="F10" s="12"/>
      <c r="K10" s="1"/>
    </row>
    <row r="11" spans="2:13">
      <c r="B11" s="8" t="s">
        <v>72</v>
      </c>
      <c r="C11" s="31">
        <f t="shared" si="0"/>
        <v>0</v>
      </c>
      <c r="E11" s="5" t="s">
        <v>29</v>
      </c>
      <c r="F11" s="115" t="str">
        <f>IF(E6="3. Introducir directamente","No es el método seleccionado",IF(F9=0,"No hemos Introducido datos",F10/F9))</f>
        <v>No hemos Introducido datos</v>
      </c>
      <c r="K11" s="1"/>
    </row>
    <row r="12" spans="2:13">
      <c r="B12" s="86"/>
      <c r="C12" s="87"/>
      <c r="F12" s="5"/>
      <c r="K12" s="1"/>
    </row>
    <row r="13" spans="2:13">
      <c r="B13" s="86"/>
      <c r="C13" s="114"/>
      <c r="E13" s="10" t="s">
        <v>28</v>
      </c>
      <c r="F13" s="5"/>
      <c r="K13" s="1"/>
    </row>
    <row r="14" spans="2:13">
      <c r="B14" s="86"/>
      <c r="C14" s="114"/>
      <c r="E14" s="5" t="s">
        <v>21</v>
      </c>
      <c r="F14" s="39"/>
      <c r="K14" s="1"/>
    </row>
    <row r="15" spans="2:13">
      <c r="B15" s="86"/>
      <c r="C15" s="114"/>
      <c r="F15" s="20" t="str">
        <f>IF(COUNTBLANK(F14)=0,F14,"No hemos introducido el dato")</f>
        <v>No hemos introducido el dato</v>
      </c>
      <c r="K15" s="1"/>
    </row>
    <row r="16" spans="2:13">
      <c r="B16" s="86"/>
      <c r="C16" s="114"/>
      <c r="E16" s="8" t="s">
        <v>21</v>
      </c>
      <c r="F16" s="40" t="str">
        <f>IF(E6="3. Introducir directamente",F14,F11)</f>
        <v>No hemos Introducido datos</v>
      </c>
      <c r="K16" s="1"/>
    </row>
    <row r="17" spans="2:11">
      <c r="B17" s="86"/>
      <c r="C17" s="114"/>
      <c r="K17" s="1"/>
    </row>
    <row r="18" spans="2:11">
      <c r="B18" s="86"/>
      <c r="C18" s="114"/>
      <c r="E18" s="8" t="s">
        <v>159</v>
      </c>
      <c r="F18" s="31">
        <f>IF($C$6=0,0,IF($F$16="No hemos introducido datos",0,$F$16*C6))</f>
        <v>0</v>
      </c>
      <c r="K18" s="1"/>
    </row>
    <row r="19" spans="2:11">
      <c r="B19" s="17"/>
      <c r="C19" s="17"/>
      <c r="E19" s="8" t="s">
        <v>74</v>
      </c>
      <c r="F19" s="31">
        <f t="shared" ref="F19:F23" si="1">IF($C$6=0,0,IF($F$16="No hemos introducido datos",0,$F$16*C7))</f>
        <v>0</v>
      </c>
      <c r="K19" s="1"/>
    </row>
    <row r="20" spans="2:11">
      <c r="B20" s="17"/>
      <c r="C20" s="113"/>
      <c r="E20" s="8" t="s">
        <v>75</v>
      </c>
      <c r="F20" s="31">
        <f t="shared" si="1"/>
        <v>0</v>
      </c>
      <c r="K20" s="1"/>
    </row>
    <row r="21" spans="2:11">
      <c r="B21" s="70" t="s">
        <v>245</v>
      </c>
      <c r="C21" s="113"/>
      <c r="E21" s="8" t="s">
        <v>76</v>
      </c>
      <c r="F21" s="31">
        <f t="shared" si="1"/>
        <v>0</v>
      </c>
      <c r="K21" s="1"/>
    </row>
    <row r="22" spans="2:11">
      <c r="B22" s="70" t="s">
        <v>244</v>
      </c>
      <c r="C22" s="113"/>
      <c r="E22" s="8" t="s">
        <v>77</v>
      </c>
      <c r="F22" s="31">
        <f t="shared" si="1"/>
        <v>0</v>
      </c>
      <c r="K22" s="1"/>
    </row>
    <row r="23" spans="2:11">
      <c r="B23" s="2" t="s">
        <v>25</v>
      </c>
      <c r="C23" s="113"/>
      <c r="E23" s="8" t="s">
        <v>78</v>
      </c>
      <c r="F23" s="31">
        <f t="shared" si="1"/>
        <v>0</v>
      </c>
      <c r="K23" s="1"/>
    </row>
    <row r="24" spans="2:11">
      <c r="B24" s="17"/>
      <c r="C24" s="113"/>
      <c r="K24" s="1"/>
    </row>
    <row r="25" spans="2:11">
      <c r="B25" s="262" t="s">
        <v>175</v>
      </c>
      <c r="C25" s="263"/>
      <c r="E25" s="8" t="s">
        <v>204</v>
      </c>
      <c r="F25" s="8"/>
      <c r="K25" s="1"/>
    </row>
    <row r="26" spans="2:11">
      <c r="B26" s="86"/>
      <c r="C26" s="112"/>
      <c r="E26" s="10" t="s">
        <v>22</v>
      </c>
      <c r="K26" s="1"/>
    </row>
    <row r="27" spans="2:11">
      <c r="B27" s="32" t="s">
        <v>73</v>
      </c>
      <c r="C27" s="35"/>
      <c r="E27" s="261"/>
      <c r="F27" s="261"/>
      <c r="K27" s="1"/>
    </row>
    <row r="28" spans="2:11">
      <c r="B28" s="8" t="s">
        <v>68</v>
      </c>
      <c r="C28" s="31">
        <f>C27*(1+$C$34)</f>
        <v>0</v>
      </c>
      <c r="K28" s="1"/>
    </row>
    <row r="29" spans="2:11">
      <c r="B29" s="8" t="s">
        <v>69</v>
      </c>
      <c r="C29" s="31">
        <f t="shared" ref="C29:C32" si="2">C28*(1+$C$34)</f>
        <v>0</v>
      </c>
      <c r="E29" s="10" t="s">
        <v>26</v>
      </c>
      <c r="F29" s="5"/>
      <c r="K29" s="1"/>
    </row>
    <row r="30" spans="2:11">
      <c r="B30" s="8" t="s">
        <v>70</v>
      </c>
      <c r="C30" s="31">
        <f t="shared" si="2"/>
        <v>0</v>
      </c>
      <c r="E30" s="5" t="s">
        <v>27</v>
      </c>
      <c r="F30" s="18"/>
      <c r="K30" s="1"/>
    </row>
    <row r="31" spans="2:11">
      <c r="B31" s="8" t="s">
        <v>71</v>
      </c>
      <c r="C31" s="31">
        <f t="shared" si="2"/>
        <v>0</v>
      </c>
      <c r="E31" s="5" t="s">
        <v>176</v>
      </c>
      <c r="F31" s="12"/>
      <c r="K31" s="1"/>
    </row>
    <row r="32" spans="2:11">
      <c r="B32" s="8" t="s">
        <v>72</v>
      </c>
      <c r="C32" s="31">
        <f t="shared" si="2"/>
        <v>0</v>
      </c>
      <c r="E32" s="5" t="s">
        <v>29</v>
      </c>
      <c r="F32" s="115" t="str">
        <f>IF(E27="3. Introducir directamente","No es el método seleccionado",IF(F30=0,"No hemos Introducido datos",F31/F30))</f>
        <v>No hemos Introducido datos</v>
      </c>
      <c r="K32" s="1"/>
    </row>
    <row r="33" spans="2:13">
      <c r="B33" s="86"/>
      <c r="C33" s="87"/>
      <c r="F33" s="5"/>
      <c r="K33" s="1"/>
    </row>
    <row r="34" spans="2:13">
      <c r="B34" s="86"/>
      <c r="C34" s="114"/>
      <c r="E34" s="10" t="s">
        <v>28</v>
      </c>
      <c r="F34" s="5"/>
      <c r="K34" s="1"/>
    </row>
    <row r="35" spans="2:13">
      <c r="B35" s="86"/>
      <c r="C35" s="114"/>
      <c r="E35" s="5" t="s">
        <v>21</v>
      </c>
      <c r="F35" s="39"/>
      <c r="K35" s="1"/>
    </row>
    <row r="36" spans="2:13">
      <c r="B36" s="86"/>
      <c r="C36" s="114"/>
      <c r="F36" s="20" t="str">
        <f>IF(COUNTBLANK(F35)=0,F35,"No hemos introducido el dato")</f>
        <v>No hemos introducido el dato</v>
      </c>
      <c r="K36" s="1"/>
    </row>
    <row r="37" spans="2:13">
      <c r="B37" s="86"/>
      <c r="C37" s="114"/>
      <c r="E37" s="8" t="s">
        <v>21</v>
      </c>
      <c r="F37" s="40" t="str">
        <f>IF(E27="3. Introducir directamente",F35,F32)</f>
        <v>No hemos Introducido datos</v>
      </c>
      <c r="K37" s="1"/>
    </row>
    <row r="38" spans="2:13">
      <c r="B38" s="86"/>
      <c r="C38" s="114"/>
      <c r="K38" s="1"/>
    </row>
    <row r="39" spans="2:13">
      <c r="B39" s="86"/>
      <c r="C39" s="114"/>
      <c r="E39" s="8" t="s">
        <v>159</v>
      </c>
      <c r="F39" s="31">
        <f>IF($C$27=0,0,IF($F$37="No hemos introducido datos",0,$F$37*C27))</f>
        <v>0</v>
      </c>
      <c r="K39" s="1"/>
    </row>
    <row r="40" spans="2:13">
      <c r="B40" s="17"/>
      <c r="C40" s="17"/>
      <c r="E40" s="8" t="s">
        <v>74</v>
      </c>
      <c r="F40" s="31">
        <f t="shared" ref="F40:F44" si="3">IF($C$27=0,0,IF($F$37="No hemos introducido datos",0,$F$37*C28))</f>
        <v>0</v>
      </c>
      <c r="K40" s="1"/>
    </row>
    <row r="41" spans="2:13">
      <c r="B41" s="17"/>
      <c r="C41" s="113"/>
      <c r="E41" s="8" t="s">
        <v>75</v>
      </c>
      <c r="F41" s="31">
        <f t="shared" si="3"/>
        <v>0</v>
      </c>
      <c r="K41" s="1"/>
    </row>
    <row r="42" spans="2:13">
      <c r="B42" s="17"/>
      <c r="C42" s="113"/>
      <c r="E42" s="8" t="s">
        <v>76</v>
      </c>
      <c r="F42" s="31">
        <f t="shared" si="3"/>
        <v>0</v>
      </c>
      <c r="K42" s="1"/>
    </row>
    <row r="43" spans="2:13">
      <c r="B43" s="17"/>
      <c r="C43" s="113"/>
      <c r="E43" s="8" t="s">
        <v>77</v>
      </c>
      <c r="F43" s="31">
        <f t="shared" si="3"/>
        <v>0</v>
      </c>
      <c r="K43" s="1"/>
    </row>
    <row r="44" spans="2:13" ht="30">
      <c r="B44" s="17"/>
      <c r="C44" s="113"/>
      <c r="E44" s="8" t="s">
        <v>78</v>
      </c>
      <c r="F44" s="31">
        <f t="shared" si="3"/>
        <v>0</v>
      </c>
      <c r="H44" s="173" t="s">
        <v>246</v>
      </c>
      <c r="K44" s="174" t="s">
        <v>247</v>
      </c>
    </row>
    <row r="45" spans="2:13">
      <c r="H45" s="171" t="str">
        <f>P2_DatosExplotaciónINCREMENTAL!B31</f>
        <v>VENTAS ANUALES AÑO 1</v>
      </c>
      <c r="I45" s="169">
        <f>C6+C27+C48+C69+C90+C111+C132+C153+C174+C195</f>
        <v>0</v>
      </c>
      <c r="J45" s="1"/>
      <c r="K45" s="171" t="str">
        <f>P2_DatosExplotaciónINCREMENTAL!E31</f>
        <v>COSTES VARIABLES ANUALES AÑO 1</v>
      </c>
      <c r="L45" s="169">
        <f>F18+F39+F60+F81+F102+F123+F144+F165+F186+F207</f>
        <v>0</v>
      </c>
      <c r="M45" s="169"/>
    </row>
    <row r="46" spans="2:13">
      <c r="B46" s="262" t="s">
        <v>177</v>
      </c>
      <c r="C46" s="263"/>
      <c r="E46" s="8" t="s">
        <v>203</v>
      </c>
      <c r="F46" s="8"/>
      <c r="H46" s="171" t="str">
        <f>P2_DatosExplotaciónINCREMENTAL!B32</f>
        <v>VENTAS ANUALES AÑO 2</v>
      </c>
      <c r="I46" s="169">
        <f>C7+C28+C49+C70+C91+C112+C133+C154+C175+C196</f>
        <v>0</v>
      </c>
      <c r="K46" s="171" t="str">
        <f>P2_DatosExplotaciónINCREMENTAL!E32</f>
        <v>COSTES VARIABLES ANUALES AÑO 2</v>
      </c>
      <c r="L46" s="169">
        <f t="shared" ref="L46:L50" si="4">F19+F40+F61+F82+F103+F124+F145+F166+F187+F208</f>
        <v>0</v>
      </c>
      <c r="M46" s="170"/>
    </row>
    <row r="47" spans="2:13">
      <c r="B47" s="86"/>
      <c r="C47" s="112"/>
      <c r="E47" s="10" t="s">
        <v>22</v>
      </c>
      <c r="H47" s="171" t="str">
        <f>P2_DatosExplotaciónINCREMENTAL!B33</f>
        <v>VENTAS ANUALES AÑO 3</v>
      </c>
      <c r="I47" s="169">
        <f t="shared" ref="I47:I50" si="5">C8+C29+C50+C71+C92+C113+C134+C155+C176+C197</f>
        <v>0</v>
      </c>
      <c r="K47" s="171" t="str">
        <f>P2_DatosExplotaciónINCREMENTAL!E33</f>
        <v>COSTES VARIABLES ANUALES AÑO 3</v>
      </c>
      <c r="L47" s="169">
        <f t="shared" si="4"/>
        <v>0</v>
      </c>
      <c r="M47" s="170"/>
    </row>
    <row r="48" spans="2:13">
      <c r="B48" s="32" t="s">
        <v>73</v>
      </c>
      <c r="C48" s="35"/>
      <c r="E48" s="261"/>
      <c r="F48" s="261"/>
      <c r="H48" s="171" t="str">
        <f>P2_DatosExplotaciónINCREMENTAL!B34</f>
        <v>VENTAS ANUALES AÑO 4</v>
      </c>
      <c r="I48" s="169">
        <f t="shared" si="5"/>
        <v>0</v>
      </c>
      <c r="K48" s="171" t="str">
        <f>P2_DatosExplotaciónINCREMENTAL!E34</f>
        <v>COSTES VARIABLES ANUALES AÑO 4</v>
      </c>
      <c r="L48" s="169">
        <f t="shared" si="4"/>
        <v>0</v>
      </c>
      <c r="M48" s="170"/>
    </row>
    <row r="49" spans="2:13">
      <c r="B49" s="8" t="s">
        <v>68</v>
      </c>
      <c r="C49" s="31">
        <f>C48*(1+$C$55)</f>
        <v>0</v>
      </c>
      <c r="H49" s="171" t="str">
        <f>P2_DatosExplotaciónINCREMENTAL!B35</f>
        <v>VENTAS ANUALES AÑO 5</v>
      </c>
      <c r="I49" s="169">
        <f t="shared" si="5"/>
        <v>0</v>
      </c>
      <c r="K49" s="171" t="str">
        <f>P2_DatosExplotaciónINCREMENTAL!E35</f>
        <v>COSTES VARIABLES ANUALES AÑO 5</v>
      </c>
      <c r="L49" s="169">
        <f t="shared" si="4"/>
        <v>0</v>
      </c>
      <c r="M49" s="170"/>
    </row>
    <row r="50" spans="2:13">
      <c r="B50" s="8" t="s">
        <v>69</v>
      </c>
      <c r="C50" s="31">
        <f t="shared" ref="C50:C53" si="6">C49*(1+$C$55)</f>
        <v>0</v>
      </c>
      <c r="E50" s="10" t="s">
        <v>26</v>
      </c>
      <c r="F50" s="5"/>
      <c r="H50" s="171" t="str">
        <f>P2_DatosExplotaciónINCREMENTAL!B36</f>
        <v>VENTAS ANUALES AÑO 6</v>
      </c>
      <c r="I50" s="169">
        <f t="shared" si="5"/>
        <v>0</v>
      </c>
      <c r="K50" s="171" t="str">
        <f>P2_DatosExplotaciónINCREMENTAL!E36</f>
        <v>COSTES VARIABLES ANUALES AÑO 6</v>
      </c>
      <c r="L50" s="169">
        <f t="shared" si="4"/>
        <v>0</v>
      </c>
      <c r="M50" s="170"/>
    </row>
    <row r="51" spans="2:13">
      <c r="B51" s="8" t="s">
        <v>70</v>
      </c>
      <c r="C51" s="31">
        <f t="shared" si="6"/>
        <v>0</v>
      </c>
      <c r="E51" s="5" t="s">
        <v>27</v>
      </c>
      <c r="F51" s="18"/>
      <c r="H51" s="1"/>
      <c r="I51" s="1"/>
      <c r="K51" s="1"/>
    </row>
    <row r="52" spans="2:13">
      <c r="B52" s="8" t="s">
        <v>71</v>
      </c>
      <c r="C52" s="31">
        <f t="shared" si="6"/>
        <v>0</v>
      </c>
      <c r="E52" s="5" t="s">
        <v>176</v>
      </c>
      <c r="F52" s="12"/>
      <c r="K52" s="1"/>
    </row>
    <row r="53" spans="2:13">
      <c r="B53" s="8" t="s">
        <v>72</v>
      </c>
      <c r="C53" s="31">
        <f t="shared" si="6"/>
        <v>0</v>
      </c>
      <c r="E53" s="5" t="s">
        <v>29</v>
      </c>
      <c r="F53" s="21" t="str">
        <f>IF(E48="3. Introducir directamente","No es el método seleccionado",IF(F51=0,"No hemos Introducido datos",F52/F51))</f>
        <v>No hemos Introducido datos</v>
      </c>
      <c r="K53" s="1"/>
    </row>
    <row r="54" spans="2:13">
      <c r="B54" s="86"/>
      <c r="C54" s="87"/>
      <c r="F54" s="5"/>
      <c r="K54" s="1"/>
    </row>
    <row r="55" spans="2:13">
      <c r="B55" s="86"/>
      <c r="C55" s="114"/>
      <c r="E55" s="10" t="s">
        <v>28</v>
      </c>
      <c r="F55" s="5"/>
      <c r="K55" s="1"/>
    </row>
    <row r="56" spans="2:13">
      <c r="B56" s="86"/>
      <c r="C56" s="114"/>
      <c r="E56" s="5" t="s">
        <v>21</v>
      </c>
      <c r="F56" s="251"/>
      <c r="K56" s="1"/>
    </row>
    <row r="57" spans="2:13">
      <c r="B57" s="86"/>
      <c r="C57" s="114"/>
      <c r="F57" s="20" t="str">
        <f>IF(COUNTBLANK(G56)=0,G56,"No hemos introducido el dato")</f>
        <v>No hemos introducido el dato</v>
      </c>
      <c r="K57" s="1"/>
    </row>
    <row r="58" spans="2:13">
      <c r="B58" s="86"/>
      <c r="C58" s="114"/>
      <c r="E58" s="8" t="s">
        <v>21</v>
      </c>
      <c r="F58" s="40" t="str">
        <f>IF(E48="3. Introducir directamente",F56,F53)</f>
        <v>No hemos Introducido datos</v>
      </c>
      <c r="K58" s="1"/>
    </row>
    <row r="59" spans="2:13">
      <c r="B59" s="86"/>
      <c r="C59" s="114"/>
      <c r="K59" s="1"/>
    </row>
    <row r="60" spans="2:13">
      <c r="B60" s="86"/>
      <c r="C60" s="114"/>
      <c r="E60" s="8" t="s">
        <v>159</v>
      </c>
      <c r="F60" s="31">
        <f>IF($C$48=0,0,IF($F$58="No hemos introducido datos",0,$F$58*C48))</f>
        <v>0</v>
      </c>
      <c r="K60" s="1"/>
    </row>
    <row r="61" spans="2:13">
      <c r="B61" s="17"/>
      <c r="C61" s="17"/>
      <c r="E61" s="8" t="s">
        <v>74</v>
      </c>
      <c r="F61" s="31">
        <f t="shared" ref="F61:F65" si="7">IF($C$48=0,0,IF($F$58="No hemos introducido datos",0,$F$58*C49))</f>
        <v>0</v>
      </c>
      <c r="K61" s="1"/>
    </row>
    <row r="62" spans="2:13">
      <c r="B62" s="17"/>
      <c r="C62" s="113"/>
      <c r="E62" s="8" t="s">
        <v>75</v>
      </c>
      <c r="F62" s="31">
        <f t="shared" si="7"/>
        <v>0</v>
      </c>
      <c r="K62" s="1"/>
    </row>
    <row r="63" spans="2:13">
      <c r="B63" s="17"/>
      <c r="C63" s="113"/>
      <c r="E63" s="8" t="s">
        <v>76</v>
      </c>
      <c r="F63" s="31">
        <f t="shared" si="7"/>
        <v>0</v>
      </c>
      <c r="K63" s="1"/>
    </row>
    <row r="64" spans="2:13">
      <c r="B64" s="17"/>
      <c r="C64" s="113"/>
      <c r="E64" s="8" t="s">
        <v>77</v>
      </c>
      <c r="F64" s="31">
        <f t="shared" si="7"/>
        <v>0</v>
      </c>
      <c r="K64" s="1"/>
    </row>
    <row r="65" spans="2:11">
      <c r="B65" s="17"/>
      <c r="C65" s="113"/>
      <c r="E65" s="8" t="s">
        <v>78</v>
      </c>
      <c r="F65" s="31">
        <f t="shared" si="7"/>
        <v>0</v>
      </c>
      <c r="K65" s="1"/>
    </row>
    <row r="66" spans="2:11">
      <c r="K66" s="1"/>
    </row>
    <row r="67" spans="2:11">
      <c r="B67" s="262" t="s">
        <v>202</v>
      </c>
      <c r="C67" s="263"/>
      <c r="E67" s="8" t="s">
        <v>205</v>
      </c>
      <c r="F67" s="8"/>
      <c r="K67" s="1"/>
    </row>
    <row r="68" spans="2:11">
      <c r="B68" s="86"/>
      <c r="C68" s="112"/>
      <c r="E68" s="10" t="s">
        <v>22</v>
      </c>
      <c r="K68" s="1"/>
    </row>
    <row r="69" spans="2:11">
      <c r="B69" s="32" t="s">
        <v>73</v>
      </c>
      <c r="C69" s="35"/>
      <c r="E69" s="261"/>
      <c r="F69" s="261"/>
      <c r="K69" s="1"/>
    </row>
    <row r="70" spans="2:11">
      <c r="B70" s="8" t="s">
        <v>68</v>
      </c>
      <c r="C70" s="31">
        <f>C69*(1+$C$76)</f>
        <v>0</v>
      </c>
      <c r="K70" s="1"/>
    </row>
    <row r="71" spans="2:11">
      <c r="B71" s="8" t="s">
        <v>69</v>
      </c>
      <c r="C71" s="31">
        <f t="shared" ref="C71:C74" si="8">C70*(1+$C$76)</f>
        <v>0</v>
      </c>
      <c r="E71" s="10" t="s">
        <v>26</v>
      </c>
      <c r="F71" s="5"/>
      <c r="K71" s="1"/>
    </row>
    <row r="72" spans="2:11">
      <c r="B72" s="8" t="s">
        <v>70</v>
      </c>
      <c r="C72" s="31">
        <f t="shared" si="8"/>
        <v>0</v>
      </c>
      <c r="E72" s="5" t="s">
        <v>27</v>
      </c>
      <c r="F72" s="18"/>
      <c r="K72" s="1"/>
    </row>
    <row r="73" spans="2:11">
      <c r="B73" s="8" t="s">
        <v>71</v>
      </c>
      <c r="C73" s="31">
        <f t="shared" si="8"/>
        <v>0</v>
      </c>
      <c r="E73" s="5" t="s">
        <v>176</v>
      </c>
      <c r="F73" s="12"/>
      <c r="K73" s="1"/>
    </row>
    <row r="74" spans="2:11">
      <c r="B74" s="8" t="s">
        <v>72</v>
      </c>
      <c r="C74" s="31">
        <f t="shared" si="8"/>
        <v>0</v>
      </c>
      <c r="E74" s="5" t="s">
        <v>29</v>
      </c>
      <c r="F74" s="21" t="str">
        <f>IF(E69="3. Introducir directamente","No es el método seleccionado",IF(F72=0,"No hemos Introducido datos",F73/F72))</f>
        <v>No hemos Introducido datos</v>
      </c>
      <c r="K74" s="1"/>
    </row>
    <row r="75" spans="2:11">
      <c r="B75" s="86"/>
      <c r="C75" s="87"/>
      <c r="F75" s="5"/>
      <c r="K75" s="1"/>
    </row>
    <row r="76" spans="2:11">
      <c r="B76" s="86"/>
      <c r="C76" s="114"/>
      <c r="E76" s="10" t="s">
        <v>28</v>
      </c>
      <c r="F76" s="5"/>
      <c r="K76" s="1"/>
    </row>
    <row r="77" spans="2:11">
      <c r="B77" s="86"/>
      <c r="C77" s="114"/>
      <c r="E77" s="5" t="s">
        <v>21</v>
      </c>
      <c r="F77" s="172"/>
      <c r="K77" s="1"/>
    </row>
    <row r="78" spans="2:11">
      <c r="B78" s="86"/>
      <c r="C78" s="114"/>
      <c r="F78" s="20" t="str">
        <f>IF(COUNTBLANK(F77)=0,F77,"No hemos introducido el dato")</f>
        <v>No hemos introducido el dato</v>
      </c>
      <c r="K78" s="1"/>
    </row>
    <row r="79" spans="2:11">
      <c r="B79" s="86"/>
      <c r="C79" s="114"/>
      <c r="E79" s="8" t="s">
        <v>21</v>
      </c>
      <c r="F79" s="40" t="str">
        <f>IF(E69="3. Introducir directamente",F77,F74)</f>
        <v>No hemos Introducido datos</v>
      </c>
      <c r="K79" s="1"/>
    </row>
    <row r="80" spans="2:11">
      <c r="B80" s="86"/>
      <c r="C80" s="114"/>
      <c r="K80" s="1"/>
    </row>
    <row r="81" spans="2:11">
      <c r="B81" s="86"/>
      <c r="C81" s="114"/>
      <c r="E81" s="8" t="s">
        <v>159</v>
      </c>
      <c r="F81" s="31">
        <f>IF($C$69=0,0,IF($F$79="No hemos introducido datos",0,$F$79*C69))</f>
        <v>0</v>
      </c>
      <c r="K81" s="1"/>
    </row>
    <row r="82" spans="2:11">
      <c r="B82" s="17"/>
      <c r="C82" s="17"/>
      <c r="E82" s="8" t="s">
        <v>74</v>
      </c>
      <c r="F82" s="31">
        <f t="shared" ref="F82:F86" si="9">IF($C$69=0,0,IF($F$79="No hemos introducido datos",0,$F$79*C70))</f>
        <v>0</v>
      </c>
      <c r="K82" s="1"/>
    </row>
    <row r="83" spans="2:11">
      <c r="B83" s="17"/>
      <c r="C83" s="113"/>
      <c r="E83" s="8" t="s">
        <v>75</v>
      </c>
      <c r="F83" s="31">
        <f t="shared" si="9"/>
        <v>0</v>
      </c>
      <c r="K83" s="1"/>
    </row>
    <row r="84" spans="2:11">
      <c r="B84" s="17"/>
      <c r="C84" s="113"/>
      <c r="E84" s="8" t="s">
        <v>76</v>
      </c>
      <c r="F84" s="31">
        <f t="shared" si="9"/>
        <v>0</v>
      </c>
      <c r="K84" s="1"/>
    </row>
    <row r="85" spans="2:11">
      <c r="B85" s="17"/>
      <c r="C85" s="113"/>
      <c r="E85" s="8" t="s">
        <v>77</v>
      </c>
      <c r="F85" s="31">
        <f t="shared" si="9"/>
        <v>0</v>
      </c>
      <c r="K85" s="1"/>
    </row>
    <row r="86" spans="2:11">
      <c r="B86" s="17"/>
      <c r="C86" s="113"/>
      <c r="E86" s="8" t="s">
        <v>78</v>
      </c>
      <c r="F86" s="31">
        <f t="shared" si="9"/>
        <v>0</v>
      </c>
      <c r="K86" s="1"/>
    </row>
    <row r="87" spans="2:11">
      <c r="K87" s="1"/>
    </row>
    <row r="88" spans="2:11">
      <c r="B88" s="262" t="s">
        <v>206</v>
      </c>
      <c r="C88" s="263"/>
      <c r="E88" s="8" t="s">
        <v>207</v>
      </c>
      <c r="F88" s="8"/>
      <c r="K88" s="1"/>
    </row>
    <row r="89" spans="2:11">
      <c r="B89" s="86"/>
      <c r="C89" s="112"/>
      <c r="E89" s="10" t="s">
        <v>22</v>
      </c>
      <c r="K89" s="1"/>
    </row>
    <row r="90" spans="2:11">
      <c r="B90" s="32" t="s">
        <v>73</v>
      </c>
      <c r="C90" s="35"/>
      <c r="E90" s="261"/>
      <c r="F90" s="261"/>
      <c r="K90" s="1"/>
    </row>
    <row r="91" spans="2:11">
      <c r="B91" s="8" t="s">
        <v>68</v>
      </c>
      <c r="C91" s="31">
        <f>C90*(1+$C$97)</f>
        <v>0</v>
      </c>
      <c r="K91" s="1"/>
    </row>
    <row r="92" spans="2:11">
      <c r="B92" s="8" t="s">
        <v>69</v>
      </c>
      <c r="C92" s="31">
        <f t="shared" ref="C92:C95" si="10">C91*(1+$C$97)</f>
        <v>0</v>
      </c>
      <c r="E92" s="10" t="s">
        <v>26</v>
      </c>
      <c r="F92" s="5"/>
      <c r="K92" s="1"/>
    </row>
    <row r="93" spans="2:11">
      <c r="B93" s="8" t="s">
        <v>70</v>
      </c>
      <c r="C93" s="31">
        <f t="shared" si="10"/>
        <v>0</v>
      </c>
      <c r="E93" s="5" t="s">
        <v>27</v>
      </c>
      <c r="F93" s="18"/>
      <c r="K93" s="1"/>
    </row>
    <row r="94" spans="2:11">
      <c r="B94" s="8" t="s">
        <v>71</v>
      </c>
      <c r="C94" s="31">
        <f t="shared" si="10"/>
        <v>0</v>
      </c>
      <c r="E94" s="5" t="s">
        <v>176</v>
      </c>
      <c r="F94" s="12"/>
      <c r="K94" s="1"/>
    </row>
    <row r="95" spans="2:11">
      <c r="B95" s="8" t="s">
        <v>72</v>
      </c>
      <c r="C95" s="31">
        <f t="shared" si="10"/>
        <v>0</v>
      </c>
      <c r="E95" s="5" t="s">
        <v>29</v>
      </c>
      <c r="F95" s="21" t="str">
        <f>IF(E90="3. Introducir directamente","No es el método seleccionado",IF(F93=0,"No hemos Introducido datos",F94/F93))</f>
        <v>No hemos Introducido datos</v>
      </c>
      <c r="K95" s="1"/>
    </row>
    <row r="96" spans="2:11">
      <c r="B96" s="86"/>
      <c r="C96" s="87"/>
      <c r="F96" s="5"/>
      <c r="K96" s="1"/>
    </row>
    <row r="97" spans="2:11">
      <c r="B97" s="86"/>
      <c r="C97" s="114"/>
      <c r="E97" s="10" t="s">
        <v>28</v>
      </c>
      <c r="F97" s="5"/>
      <c r="K97" s="1"/>
    </row>
    <row r="98" spans="2:11">
      <c r="B98" s="86"/>
      <c r="C98" s="114"/>
      <c r="E98" s="5" t="s">
        <v>21</v>
      </c>
      <c r="F98" s="172"/>
      <c r="K98" s="1"/>
    </row>
    <row r="99" spans="2:11">
      <c r="B99" s="86"/>
      <c r="C99" s="114"/>
      <c r="F99" s="20" t="str">
        <f>IF(COUNTBLANK(F98)=0,F98,"No hemos introducido el dato")</f>
        <v>No hemos introducido el dato</v>
      </c>
      <c r="K99" s="1"/>
    </row>
    <row r="100" spans="2:11">
      <c r="B100" s="86"/>
      <c r="C100" s="114"/>
      <c r="E100" s="8" t="s">
        <v>21</v>
      </c>
      <c r="F100" s="40" t="str">
        <f>IF(E90="3. Introducir directamente",F98,F95)</f>
        <v>No hemos Introducido datos</v>
      </c>
      <c r="K100" s="1"/>
    </row>
    <row r="101" spans="2:11">
      <c r="B101" s="86"/>
      <c r="C101" s="114"/>
      <c r="K101" s="1"/>
    </row>
    <row r="102" spans="2:11">
      <c r="B102" s="86"/>
      <c r="C102" s="114"/>
      <c r="E102" s="8" t="s">
        <v>159</v>
      </c>
      <c r="F102" s="31">
        <f>IF($C$91=0,0,IF($F$100="No hemos introducido datos",0,$F$100*C90))</f>
        <v>0</v>
      </c>
      <c r="K102" s="1"/>
    </row>
    <row r="103" spans="2:11">
      <c r="B103" s="17"/>
      <c r="C103" s="17"/>
      <c r="E103" s="8" t="s">
        <v>74</v>
      </c>
      <c r="F103" s="31">
        <f t="shared" ref="F103:F107" si="11">IF($C$91=0,0,IF($F$100="No hemos introducido datos",0,$F$100*C91))</f>
        <v>0</v>
      </c>
      <c r="K103" s="1"/>
    </row>
    <row r="104" spans="2:11">
      <c r="B104" s="17"/>
      <c r="C104" s="113"/>
      <c r="E104" s="8" t="s">
        <v>75</v>
      </c>
      <c r="F104" s="31">
        <f t="shared" si="11"/>
        <v>0</v>
      </c>
      <c r="K104" s="1"/>
    </row>
    <row r="105" spans="2:11">
      <c r="B105" s="17"/>
      <c r="C105" s="113"/>
      <c r="E105" s="8" t="s">
        <v>76</v>
      </c>
      <c r="F105" s="31">
        <f t="shared" si="11"/>
        <v>0</v>
      </c>
      <c r="K105" s="1"/>
    </row>
    <row r="106" spans="2:11">
      <c r="B106" s="17"/>
      <c r="C106" s="113"/>
      <c r="E106" s="8" t="s">
        <v>77</v>
      </c>
      <c r="F106" s="31">
        <f t="shared" si="11"/>
        <v>0</v>
      </c>
      <c r="K106" s="1"/>
    </row>
    <row r="107" spans="2:11">
      <c r="B107" s="17"/>
      <c r="C107" s="113"/>
      <c r="E107" s="8" t="s">
        <v>78</v>
      </c>
      <c r="F107" s="31">
        <f t="shared" si="11"/>
        <v>0</v>
      </c>
      <c r="K107" s="1"/>
    </row>
    <row r="108" spans="2:11">
      <c r="K108" s="1"/>
    </row>
    <row r="109" spans="2:11">
      <c r="B109" s="262" t="s">
        <v>208</v>
      </c>
      <c r="C109" s="262"/>
      <c r="E109" s="8" t="s">
        <v>209</v>
      </c>
      <c r="F109" s="8"/>
      <c r="K109" s="1"/>
    </row>
    <row r="110" spans="2:11">
      <c r="B110" s="86"/>
      <c r="C110" s="112"/>
      <c r="E110" s="10" t="s">
        <v>22</v>
      </c>
      <c r="K110" s="1"/>
    </row>
    <row r="111" spans="2:11">
      <c r="B111" s="32" t="s">
        <v>73</v>
      </c>
      <c r="C111" s="35"/>
      <c r="E111" s="261"/>
      <c r="F111" s="261"/>
      <c r="K111" s="1"/>
    </row>
    <row r="112" spans="2:11">
      <c r="B112" s="8" t="s">
        <v>68</v>
      </c>
      <c r="C112" s="31">
        <f>C111*(1+$C$118)</f>
        <v>0</v>
      </c>
      <c r="K112" s="1"/>
    </row>
    <row r="113" spans="2:11">
      <c r="B113" s="8" t="s">
        <v>69</v>
      </c>
      <c r="C113" s="31">
        <f t="shared" ref="C113:C116" si="12">C112*(1+$C$118)</f>
        <v>0</v>
      </c>
      <c r="E113" s="10" t="s">
        <v>26</v>
      </c>
      <c r="F113" s="5"/>
      <c r="K113" s="1"/>
    </row>
    <row r="114" spans="2:11">
      <c r="B114" s="8" t="s">
        <v>70</v>
      </c>
      <c r="C114" s="31">
        <f t="shared" si="12"/>
        <v>0</v>
      </c>
      <c r="E114" s="5" t="s">
        <v>27</v>
      </c>
      <c r="F114" s="18"/>
      <c r="K114" s="1"/>
    </row>
    <row r="115" spans="2:11">
      <c r="B115" s="8" t="s">
        <v>71</v>
      </c>
      <c r="C115" s="31">
        <f t="shared" si="12"/>
        <v>0</v>
      </c>
      <c r="E115" s="5" t="s">
        <v>176</v>
      </c>
      <c r="F115" s="12"/>
      <c r="K115" s="1"/>
    </row>
    <row r="116" spans="2:11">
      <c r="B116" s="8" t="s">
        <v>72</v>
      </c>
      <c r="C116" s="31">
        <f t="shared" si="12"/>
        <v>0</v>
      </c>
      <c r="E116" s="5" t="s">
        <v>29</v>
      </c>
      <c r="F116" s="21" t="str">
        <f>IF(E111="3. Introducir directamente","No es el método seleccionado",IF(F114=0,"No hemos Introducido datos",F115/F114))</f>
        <v>No hemos Introducido datos</v>
      </c>
      <c r="K116" s="1"/>
    </row>
    <row r="117" spans="2:11">
      <c r="B117" s="86"/>
      <c r="C117" s="87"/>
      <c r="F117" s="5"/>
      <c r="K117" s="1"/>
    </row>
    <row r="118" spans="2:11">
      <c r="B118" s="86"/>
      <c r="C118" s="114"/>
      <c r="E118" s="10" t="s">
        <v>28</v>
      </c>
      <c r="F118" s="5"/>
      <c r="K118" s="1"/>
    </row>
    <row r="119" spans="2:11">
      <c r="B119" s="86"/>
      <c r="C119" s="114"/>
      <c r="E119" s="5" t="s">
        <v>21</v>
      </c>
      <c r="F119" s="172"/>
      <c r="K119" s="1"/>
    </row>
    <row r="120" spans="2:11">
      <c r="B120" s="86"/>
      <c r="C120" s="114"/>
      <c r="F120" s="20" t="str">
        <f>IF(COUNTBLANK(F119)=0,F119,"No hemos introducido el dato")</f>
        <v>No hemos introducido el dato</v>
      </c>
      <c r="K120" s="1"/>
    </row>
    <row r="121" spans="2:11">
      <c r="B121" s="86"/>
      <c r="C121" s="114"/>
      <c r="E121" s="8" t="s">
        <v>21</v>
      </c>
      <c r="F121" s="40" t="str">
        <f>IF(E111="3. Introducir directamente",F119,F116)</f>
        <v>No hemos Introducido datos</v>
      </c>
      <c r="K121" s="1"/>
    </row>
    <row r="122" spans="2:11">
      <c r="B122" s="86"/>
      <c r="C122" s="114"/>
      <c r="K122" s="1"/>
    </row>
    <row r="123" spans="2:11">
      <c r="B123" s="86"/>
      <c r="C123" s="114"/>
      <c r="E123" s="8" t="s">
        <v>159</v>
      </c>
      <c r="F123" s="31">
        <f>IF($C$111=0,0,IF($F$121="No hemos introducido datos",0,$F$121*C111))</f>
        <v>0</v>
      </c>
      <c r="K123" s="1"/>
    </row>
    <row r="124" spans="2:11">
      <c r="B124" s="17"/>
      <c r="C124" s="17"/>
      <c r="E124" s="8" t="s">
        <v>74</v>
      </c>
      <c r="F124" s="31">
        <f t="shared" ref="F124:F128" si="13">IF($C$111=0,0,IF($F$121="No hemos introducido datos",0,$F$121*C112))</f>
        <v>0</v>
      </c>
      <c r="K124" s="1"/>
    </row>
    <row r="125" spans="2:11">
      <c r="B125" s="17"/>
      <c r="C125" s="113"/>
      <c r="E125" s="8" t="s">
        <v>75</v>
      </c>
      <c r="F125" s="31">
        <f t="shared" si="13"/>
        <v>0</v>
      </c>
      <c r="K125" s="1"/>
    </row>
    <row r="126" spans="2:11">
      <c r="B126" s="17"/>
      <c r="C126" s="113"/>
      <c r="E126" s="8" t="s">
        <v>76</v>
      </c>
      <c r="F126" s="31">
        <f t="shared" si="13"/>
        <v>0</v>
      </c>
      <c r="K126" s="1"/>
    </row>
    <row r="127" spans="2:11">
      <c r="B127" s="17"/>
      <c r="C127" s="113"/>
      <c r="E127" s="8" t="s">
        <v>77</v>
      </c>
      <c r="F127" s="31">
        <f t="shared" si="13"/>
        <v>0</v>
      </c>
      <c r="K127" s="1"/>
    </row>
    <row r="128" spans="2:11">
      <c r="B128" s="17"/>
      <c r="C128" s="113"/>
      <c r="E128" s="8" t="s">
        <v>78</v>
      </c>
      <c r="F128" s="31">
        <f t="shared" si="13"/>
        <v>0</v>
      </c>
      <c r="K128" s="1"/>
    </row>
    <row r="129" spans="2:11">
      <c r="K129" s="1"/>
    </row>
    <row r="130" spans="2:11">
      <c r="B130" s="262" t="s">
        <v>210</v>
      </c>
      <c r="C130" s="263"/>
      <c r="E130" s="8" t="s">
        <v>211</v>
      </c>
      <c r="F130" s="8"/>
      <c r="K130" s="1"/>
    </row>
    <row r="131" spans="2:11">
      <c r="B131" s="86"/>
      <c r="C131" s="112"/>
      <c r="E131" s="10" t="s">
        <v>22</v>
      </c>
      <c r="K131" s="1"/>
    </row>
    <row r="132" spans="2:11">
      <c r="B132" s="32" t="s">
        <v>73</v>
      </c>
      <c r="C132" s="35"/>
      <c r="E132" s="261"/>
      <c r="F132" s="261"/>
      <c r="K132" s="1"/>
    </row>
    <row r="133" spans="2:11">
      <c r="B133" s="8" t="s">
        <v>68</v>
      </c>
      <c r="C133" s="31">
        <f>C132*(1+$C$139)</f>
        <v>0</v>
      </c>
      <c r="K133" s="1"/>
    </row>
    <row r="134" spans="2:11">
      <c r="B134" s="8" t="s">
        <v>69</v>
      </c>
      <c r="C134" s="31">
        <f t="shared" ref="C134:C137" si="14">C133*(1+$C$139)</f>
        <v>0</v>
      </c>
      <c r="E134" s="10" t="s">
        <v>26</v>
      </c>
      <c r="F134" s="5"/>
      <c r="K134" s="1"/>
    </row>
    <row r="135" spans="2:11">
      <c r="B135" s="8" t="s">
        <v>70</v>
      </c>
      <c r="C135" s="31">
        <f t="shared" si="14"/>
        <v>0</v>
      </c>
      <c r="E135" s="5" t="s">
        <v>27</v>
      </c>
      <c r="F135" s="18"/>
      <c r="K135" s="1"/>
    </row>
    <row r="136" spans="2:11">
      <c r="B136" s="8" t="s">
        <v>71</v>
      </c>
      <c r="C136" s="31">
        <f t="shared" si="14"/>
        <v>0</v>
      </c>
      <c r="E136" s="5" t="s">
        <v>176</v>
      </c>
      <c r="F136" s="12"/>
      <c r="K136" s="1"/>
    </row>
    <row r="137" spans="2:11">
      <c r="B137" s="8" t="s">
        <v>72</v>
      </c>
      <c r="C137" s="31">
        <f t="shared" si="14"/>
        <v>0</v>
      </c>
      <c r="E137" s="5" t="s">
        <v>29</v>
      </c>
      <c r="F137" s="21" t="str">
        <f>IF(E132="3. Introducir directamente","No es el método seleccionado",IF(F135=0,"No hemos Introducido datos",F136/F135))</f>
        <v>No hemos Introducido datos</v>
      </c>
      <c r="K137" s="1"/>
    </row>
    <row r="138" spans="2:11">
      <c r="B138" s="86"/>
      <c r="C138" s="87"/>
      <c r="F138" s="5"/>
      <c r="K138" s="1"/>
    </row>
    <row r="139" spans="2:11">
      <c r="B139" s="86"/>
      <c r="C139" s="114"/>
      <c r="E139" s="10" t="s">
        <v>28</v>
      </c>
      <c r="F139" s="5"/>
      <c r="K139" s="1"/>
    </row>
    <row r="140" spans="2:11">
      <c r="B140" s="86"/>
      <c r="C140" s="114"/>
      <c r="E140" s="5" t="s">
        <v>21</v>
      </c>
      <c r="F140" s="172"/>
      <c r="K140" s="1"/>
    </row>
    <row r="141" spans="2:11">
      <c r="B141" s="86"/>
      <c r="C141" s="114"/>
      <c r="F141" s="20" t="str">
        <f>IF(COUNTBLANK(F140)=0,F140,"No hemos introducido el dato")</f>
        <v>No hemos introducido el dato</v>
      </c>
      <c r="K141" s="1"/>
    </row>
    <row r="142" spans="2:11">
      <c r="B142" s="86"/>
      <c r="C142" s="114"/>
      <c r="E142" s="8" t="s">
        <v>21</v>
      </c>
      <c r="F142" s="40" t="str">
        <f>IF(E132="3. Introducir directamente",F140,F137)</f>
        <v>No hemos Introducido datos</v>
      </c>
      <c r="K142" s="1"/>
    </row>
    <row r="143" spans="2:11">
      <c r="B143" s="86"/>
      <c r="C143" s="114"/>
      <c r="K143" s="1"/>
    </row>
    <row r="144" spans="2:11">
      <c r="B144" s="86"/>
      <c r="C144" s="114"/>
      <c r="E144" s="8" t="s">
        <v>159</v>
      </c>
      <c r="F144" s="31">
        <f>IF($C$132=0,0,IF($F$142="No hemos introducido datos",0,$F$142*C132))</f>
        <v>0</v>
      </c>
      <c r="K144" s="1"/>
    </row>
    <row r="145" spans="2:11">
      <c r="B145" s="17"/>
      <c r="C145" s="17"/>
      <c r="E145" s="8" t="s">
        <v>74</v>
      </c>
      <c r="F145" s="31">
        <f t="shared" ref="F145:F149" si="15">IF($C$132=0,0,IF($F$142="No hemos introducido datos",0,$F$142*C133))</f>
        <v>0</v>
      </c>
      <c r="K145" s="1"/>
    </row>
    <row r="146" spans="2:11">
      <c r="B146" s="17"/>
      <c r="C146" s="113"/>
      <c r="E146" s="8" t="s">
        <v>75</v>
      </c>
      <c r="F146" s="31">
        <f t="shared" si="15"/>
        <v>0</v>
      </c>
      <c r="K146" s="1"/>
    </row>
    <row r="147" spans="2:11">
      <c r="B147" s="17"/>
      <c r="C147" s="113"/>
      <c r="E147" s="8" t="s">
        <v>76</v>
      </c>
      <c r="F147" s="31">
        <f t="shared" si="15"/>
        <v>0</v>
      </c>
      <c r="K147" s="1"/>
    </row>
    <row r="148" spans="2:11">
      <c r="B148" s="17"/>
      <c r="C148" s="113"/>
      <c r="E148" s="8" t="s">
        <v>77</v>
      </c>
      <c r="F148" s="31">
        <f t="shared" si="15"/>
        <v>0</v>
      </c>
      <c r="K148" s="1"/>
    </row>
    <row r="149" spans="2:11">
      <c r="B149" s="17"/>
      <c r="C149" s="113"/>
      <c r="E149" s="8" t="s">
        <v>78</v>
      </c>
      <c r="F149" s="31">
        <f t="shared" si="15"/>
        <v>0</v>
      </c>
      <c r="K149" s="1"/>
    </row>
    <row r="150" spans="2:11">
      <c r="K150" s="1"/>
    </row>
    <row r="151" spans="2:11">
      <c r="B151" s="262" t="s">
        <v>212</v>
      </c>
      <c r="C151" s="263"/>
      <c r="E151" s="8" t="s">
        <v>213</v>
      </c>
      <c r="F151" s="8"/>
      <c r="K151" s="1"/>
    </row>
    <row r="152" spans="2:11">
      <c r="B152" s="86"/>
      <c r="C152" s="112"/>
      <c r="E152" s="10" t="s">
        <v>22</v>
      </c>
      <c r="K152" s="1"/>
    </row>
    <row r="153" spans="2:11">
      <c r="B153" s="32" t="s">
        <v>73</v>
      </c>
      <c r="C153" s="35"/>
      <c r="E153" s="261"/>
      <c r="F153" s="261"/>
      <c r="K153" s="1"/>
    </row>
    <row r="154" spans="2:11">
      <c r="B154" s="8" t="s">
        <v>68</v>
      </c>
      <c r="C154" s="31">
        <f>C153*(1+$C$160)</f>
        <v>0</v>
      </c>
      <c r="K154" s="1"/>
    </row>
    <row r="155" spans="2:11">
      <c r="B155" s="8" t="s">
        <v>69</v>
      </c>
      <c r="C155" s="31">
        <f t="shared" ref="C155:C158" si="16">C154*(1+$C$160)</f>
        <v>0</v>
      </c>
      <c r="E155" s="10" t="s">
        <v>26</v>
      </c>
      <c r="F155" s="5"/>
      <c r="K155" s="1"/>
    </row>
    <row r="156" spans="2:11">
      <c r="B156" s="8" t="s">
        <v>70</v>
      </c>
      <c r="C156" s="31">
        <f t="shared" si="16"/>
        <v>0</v>
      </c>
      <c r="E156" s="5" t="s">
        <v>27</v>
      </c>
      <c r="F156" s="18"/>
      <c r="K156" s="1"/>
    </row>
    <row r="157" spans="2:11">
      <c r="B157" s="8" t="s">
        <v>71</v>
      </c>
      <c r="C157" s="31">
        <f t="shared" si="16"/>
        <v>0</v>
      </c>
      <c r="E157" s="5" t="s">
        <v>176</v>
      </c>
      <c r="F157" s="12"/>
      <c r="K157" s="1"/>
    </row>
    <row r="158" spans="2:11">
      <c r="B158" s="8" t="s">
        <v>72</v>
      </c>
      <c r="C158" s="31">
        <f t="shared" si="16"/>
        <v>0</v>
      </c>
      <c r="E158" s="5" t="s">
        <v>29</v>
      </c>
      <c r="F158" s="21" t="str">
        <f>IF(E153="3. Introducir directamente","No es el método seleccionado",IF(F156=0,"No hemos Introducido datos",F157/F156))</f>
        <v>No hemos Introducido datos</v>
      </c>
      <c r="K158" s="1"/>
    </row>
    <row r="159" spans="2:11">
      <c r="B159" s="86"/>
      <c r="C159" s="87"/>
      <c r="F159" s="5"/>
      <c r="K159" s="1"/>
    </row>
    <row r="160" spans="2:11">
      <c r="B160" s="86"/>
      <c r="C160" s="114"/>
      <c r="E160" s="10" t="s">
        <v>28</v>
      </c>
      <c r="F160" s="5"/>
      <c r="K160" s="1"/>
    </row>
    <row r="161" spans="2:11">
      <c r="B161" s="86"/>
      <c r="C161" s="114"/>
      <c r="E161" s="5" t="s">
        <v>21</v>
      </c>
      <c r="F161" s="172"/>
      <c r="K161" s="1"/>
    </row>
    <row r="162" spans="2:11">
      <c r="B162" s="86"/>
      <c r="C162" s="114"/>
      <c r="F162" s="20" t="str">
        <f>IF(COUNTBLANK(F161)=0,F161,"No hemos introducido el dato")</f>
        <v>No hemos introducido el dato</v>
      </c>
      <c r="K162" s="1"/>
    </row>
    <row r="163" spans="2:11">
      <c r="B163" s="86"/>
      <c r="C163" s="114"/>
      <c r="E163" s="8" t="s">
        <v>21</v>
      </c>
      <c r="F163" s="40" t="str">
        <f>IF(E153="3. Introducir directamente",F161,F158)</f>
        <v>No hemos Introducido datos</v>
      </c>
      <c r="K163" s="1"/>
    </row>
    <row r="164" spans="2:11">
      <c r="B164" s="86"/>
      <c r="C164" s="114"/>
      <c r="K164" s="1"/>
    </row>
    <row r="165" spans="2:11">
      <c r="B165" s="86"/>
      <c r="C165" s="114"/>
      <c r="E165" s="8" t="s">
        <v>159</v>
      </c>
      <c r="F165" s="31">
        <f>IF($C$153=0,0,IF($F$163="No hemos introducido datos",0,$F$163*C153))</f>
        <v>0</v>
      </c>
      <c r="K165" s="1"/>
    </row>
    <row r="166" spans="2:11">
      <c r="B166" s="17"/>
      <c r="C166" s="17"/>
      <c r="E166" s="8" t="s">
        <v>74</v>
      </c>
      <c r="F166" s="31">
        <f t="shared" ref="F166:F170" si="17">IF($C$153=0,0,IF($F$163="No hemos introducido datos",0,$F$163*C154))</f>
        <v>0</v>
      </c>
      <c r="K166" s="1"/>
    </row>
    <row r="167" spans="2:11">
      <c r="B167" s="17"/>
      <c r="C167" s="113"/>
      <c r="E167" s="8" t="s">
        <v>75</v>
      </c>
      <c r="F167" s="31">
        <f t="shared" si="17"/>
        <v>0</v>
      </c>
      <c r="K167" s="1"/>
    </row>
    <row r="168" spans="2:11">
      <c r="B168" s="17"/>
      <c r="C168" s="113"/>
      <c r="E168" s="8" t="s">
        <v>76</v>
      </c>
      <c r="F168" s="31">
        <f t="shared" si="17"/>
        <v>0</v>
      </c>
      <c r="K168" s="1"/>
    </row>
    <row r="169" spans="2:11">
      <c r="B169" s="17"/>
      <c r="C169" s="113"/>
      <c r="E169" s="8" t="s">
        <v>77</v>
      </c>
      <c r="F169" s="31">
        <f t="shared" si="17"/>
        <v>0</v>
      </c>
      <c r="K169" s="1"/>
    </row>
    <row r="170" spans="2:11">
      <c r="B170" s="17"/>
      <c r="C170" s="113"/>
      <c r="E170" s="8" t="s">
        <v>78</v>
      </c>
      <c r="F170" s="31">
        <f t="shared" si="17"/>
        <v>0</v>
      </c>
      <c r="K170" s="1"/>
    </row>
    <row r="171" spans="2:11">
      <c r="K171" s="1"/>
    </row>
    <row r="172" spans="2:11">
      <c r="B172" s="262" t="s">
        <v>214</v>
      </c>
      <c r="C172" s="263"/>
      <c r="E172" s="8" t="s">
        <v>215</v>
      </c>
      <c r="F172" s="8"/>
      <c r="K172" s="1"/>
    </row>
    <row r="173" spans="2:11">
      <c r="B173" s="86"/>
      <c r="C173" s="112"/>
      <c r="E173" s="10" t="s">
        <v>22</v>
      </c>
      <c r="K173" s="1"/>
    </row>
    <row r="174" spans="2:11">
      <c r="B174" s="32" t="s">
        <v>73</v>
      </c>
      <c r="C174" s="35"/>
      <c r="E174" s="261"/>
      <c r="F174" s="261"/>
      <c r="K174" s="1"/>
    </row>
    <row r="175" spans="2:11">
      <c r="B175" s="8" t="s">
        <v>68</v>
      </c>
      <c r="C175" s="31">
        <f>C174*(1+$C$181)</f>
        <v>0</v>
      </c>
      <c r="K175" s="1"/>
    </row>
    <row r="176" spans="2:11">
      <c r="B176" s="8" t="s">
        <v>69</v>
      </c>
      <c r="C176" s="31">
        <f t="shared" ref="C176:C179" si="18">C175*(1+$C$181)</f>
        <v>0</v>
      </c>
      <c r="E176" s="10" t="s">
        <v>26</v>
      </c>
      <c r="F176" s="5"/>
      <c r="K176" s="1"/>
    </row>
    <row r="177" spans="2:11">
      <c r="B177" s="8" t="s">
        <v>70</v>
      </c>
      <c r="C177" s="31">
        <f t="shared" si="18"/>
        <v>0</v>
      </c>
      <c r="E177" s="5" t="s">
        <v>27</v>
      </c>
      <c r="F177" s="18"/>
      <c r="K177" s="1"/>
    </row>
    <row r="178" spans="2:11">
      <c r="B178" s="8" t="s">
        <v>71</v>
      </c>
      <c r="C178" s="31">
        <f t="shared" si="18"/>
        <v>0</v>
      </c>
      <c r="E178" s="5" t="s">
        <v>176</v>
      </c>
      <c r="F178" s="12"/>
      <c r="K178" s="1"/>
    </row>
    <row r="179" spans="2:11">
      <c r="B179" s="8" t="s">
        <v>72</v>
      </c>
      <c r="C179" s="31">
        <f t="shared" si="18"/>
        <v>0</v>
      </c>
      <c r="E179" s="5" t="s">
        <v>29</v>
      </c>
      <c r="F179" s="21" t="str">
        <f>IF(E174="3. Introducir directamente","No es el método seleccionado",IF(F177=0,"No hemos Introducido datos",F178/F177))</f>
        <v>No hemos Introducido datos</v>
      </c>
      <c r="K179" s="1"/>
    </row>
    <row r="180" spans="2:11">
      <c r="B180" s="86"/>
      <c r="C180" s="87"/>
      <c r="F180" s="5"/>
      <c r="K180" s="1"/>
    </row>
    <row r="181" spans="2:11">
      <c r="B181" s="86"/>
      <c r="C181" s="114"/>
      <c r="E181" s="10" t="s">
        <v>28</v>
      </c>
      <c r="F181" s="5"/>
      <c r="K181" s="1"/>
    </row>
    <row r="182" spans="2:11">
      <c r="B182" s="86"/>
      <c r="C182" s="114"/>
      <c r="E182" s="5" t="s">
        <v>21</v>
      </c>
      <c r="F182" s="172"/>
      <c r="K182" s="1"/>
    </row>
    <row r="183" spans="2:11">
      <c r="B183" s="86"/>
      <c r="C183" s="114"/>
      <c r="F183" s="20" t="str">
        <f>IF(COUNTBLANK(F182)=0,F182,"No hemos introducido el dato")</f>
        <v>No hemos introducido el dato</v>
      </c>
      <c r="K183" s="1"/>
    </row>
    <row r="184" spans="2:11">
      <c r="B184" s="86"/>
      <c r="C184" s="114"/>
      <c r="E184" s="8" t="s">
        <v>21</v>
      </c>
      <c r="F184" s="40" t="str">
        <f>IF(E174="3. Introducir directamente",F182,F179)</f>
        <v>No hemos Introducido datos</v>
      </c>
      <c r="K184" s="1"/>
    </row>
    <row r="185" spans="2:11">
      <c r="B185" s="86"/>
      <c r="C185" s="114"/>
      <c r="K185" s="1"/>
    </row>
    <row r="186" spans="2:11">
      <c r="B186" s="86"/>
      <c r="C186" s="114"/>
      <c r="E186" s="8" t="s">
        <v>159</v>
      </c>
      <c r="F186" s="31">
        <f>IF($C$174=0,0,IF($F$184="No hemos introducido datos",0,$F$184*C174))</f>
        <v>0</v>
      </c>
      <c r="K186" s="1"/>
    </row>
    <row r="187" spans="2:11">
      <c r="B187" s="17"/>
      <c r="C187" s="17"/>
      <c r="E187" s="8" t="s">
        <v>74</v>
      </c>
      <c r="F187" s="31">
        <f t="shared" ref="F187:F191" si="19">IF($C$174=0,0,IF($F$184="No hemos introducido datos",0,$F$184*C175))</f>
        <v>0</v>
      </c>
      <c r="K187" s="1"/>
    </row>
    <row r="188" spans="2:11">
      <c r="B188" s="17"/>
      <c r="C188" s="113"/>
      <c r="E188" s="8" t="s">
        <v>75</v>
      </c>
      <c r="F188" s="31">
        <f t="shared" si="19"/>
        <v>0</v>
      </c>
      <c r="K188" s="1"/>
    </row>
    <row r="189" spans="2:11">
      <c r="B189" s="17"/>
      <c r="C189" s="113"/>
      <c r="E189" s="8" t="s">
        <v>76</v>
      </c>
      <c r="F189" s="31">
        <f t="shared" si="19"/>
        <v>0</v>
      </c>
      <c r="K189" s="1"/>
    </row>
    <row r="190" spans="2:11">
      <c r="B190" s="17"/>
      <c r="C190" s="113"/>
      <c r="E190" s="8" t="s">
        <v>77</v>
      </c>
      <c r="F190" s="31">
        <f t="shared" si="19"/>
        <v>0</v>
      </c>
      <c r="K190" s="1"/>
    </row>
    <row r="191" spans="2:11">
      <c r="B191" s="17"/>
      <c r="C191" s="113"/>
      <c r="E191" s="8" t="s">
        <v>78</v>
      </c>
      <c r="F191" s="31">
        <f t="shared" si="19"/>
        <v>0</v>
      </c>
      <c r="K191" s="1"/>
    </row>
    <row r="192" spans="2:11">
      <c r="K192" s="1"/>
    </row>
    <row r="193" spans="2:11">
      <c r="B193" s="262" t="s">
        <v>216</v>
      </c>
      <c r="C193" s="263"/>
      <c r="E193" s="8" t="s">
        <v>217</v>
      </c>
      <c r="F193" s="8"/>
      <c r="K193" s="1"/>
    </row>
    <row r="194" spans="2:11">
      <c r="B194" s="86"/>
      <c r="C194" s="112"/>
      <c r="E194" s="10" t="s">
        <v>22</v>
      </c>
      <c r="K194" s="1"/>
    </row>
    <row r="195" spans="2:11">
      <c r="B195" s="32" t="s">
        <v>73</v>
      </c>
      <c r="C195" s="35"/>
      <c r="E195" s="261"/>
      <c r="F195" s="261"/>
      <c r="K195" s="1"/>
    </row>
    <row r="196" spans="2:11">
      <c r="B196" s="8" t="s">
        <v>68</v>
      </c>
      <c r="C196" s="31">
        <f>C195*(1+$C$202)</f>
        <v>0</v>
      </c>
      <c r="K196" s="1"/>
    </row>
    <row r="197" spans="2:11">
      <c r="B197" s="8" t="s">
        <v>69</v>
      </c>
      <c r="C197" s="31">
        <f t="shared" ref="C197:C200" si="20">C196*(1+$C$202)</f>
        <v>0</v>
      </c>
      <c r="E197" s="10" t="s">
        <v>26</v>
      </c>
      <c r="F197" s="5"/>
      <c r="K197" s="1"/>
    </row>
    <row r="198" spans="2:11">
      <c r="B198" s="8" t="s">
        <v>70</v>
      </c>
      <c r="C198" s="31">
        <f t="shared" si="20"/>
        <v>0</v>
      </c>
      <c r="E198" s="5" t="s">
        <v>27</v>
      </c>
      <c r="F198" s="18"/>
      <c r="K198" s="1"/>
    </row>
    <row r="199" spans="2:11">
      <c r="B199" s="8" t="s">
        <v>71</v>
      </c>
      <c r="C199" s="31">
        <f t="shared" si="20"/>
        <v>0</v>
      </c>
      <c r="E199" s="5" t="s">
        <v>176</v>
      </c>
      <c r="F199" s="12"/>
      <c r="K199" s="1"/>
    </row>
    <row r="200" spans="2:11">
      <c r="B200" s="8" t="s">
        <v>72</v>
      </c>
      <c r="C200" s="31">
        <f t="shared" si="20"/>
        <v>0</v>
      </c>
      <c r="E200" s="5" t="s">
        <v>29</v>
      </c>
      <c r="F200" s="21" t="str">
        <f>IF(E195="3. Introducir directamente","No es el método seleccionado",IF(F198=0,"No hemos Introducido datos",F199/F198))</f>
        <v>No hemos Introducido datos</v>
      </c>
      <c r="K200" s="1"/>
    </row>
    <row r="201" spans="2:11">
      <c r="B201" s="86"/>
      <c r="C201" s="87"/>
      <c r="F201" s="5"/>
      <c r="K201" s="1"/>
    </row>
    <row r="202" spans="2:11">
      <c r="B202" s="86"/>
      <c r="C202" s="114"/>
      <c r="E202" s="10" t="s">
        <v>28</v>
      </c>
      <c r="F202" s="5"/>
      <c r="K202" s="1"/>
    </row>
    <row r="203" spans="2:11">
      <c r="B203" s="86"/>
      <c r="C203" s="114"/>
      <c r="E203" s="5" t="s">
        <v>21</v>
      </c>
      <c r="F203" s="172"/>
      <c r="K203" s="1"/>
    </row>
    <row r="204" spans="2:11">
      <c r="B204" s="86"/>
      <c r="C204" s="114"/>
      <c r="F204" s="20" t="str">
        <f>IF(COUNTBLANK(F203)=0,F203,"No hemos introducido el dato")</f>
        <v>No hemos introducido el dato</v>
      </c>
      <c r="K204" s="1"/>
    </row>
    <row r="205" spans="2:11">
      <c r="B205" s="86"/>
      <c r="C205" s="114"/>
      <c r="E205" s="8" t="s">
        <v>21</v>
      </c>
      <c r="F205" s="40" t="str">
        <f>IF(E195="3. Introducir directamente",F203,F200)</f>
        <v>No hemos Introducido datos</v>
      </c>
      <c r="K205" s="1"/>
    </row>
    <row r="206" spans="2:11">
      <c r="B206" s="86"/>
      <c r="C206" s="114"/>
      <c r="K206" s="1"/>
    </row>
    <row r="207" spans="2:11">
      <c r="B207" s="86"/>
      <c r="C207" s="114"/>
      <c r="E207" s="8" t="s">
        <v>159</v>
      </c>
      <c r="F207" s="31">
        <f>IF($C$195=0,0,IF($F$205="No hemos introducido datos",0,$F$205*C195))</f>
        <v>0</v>
      </c>
      <c r="K207" s="1"/>
    </row>
    <row r="208" spans="2:11">
      <c r="B208" s="17"/>
      <c r="C208" s="17"/>
      <c r="E208" s="8" t="s">
        <v>74</v>
      </c>
      <c r="F208" s="31">
        <f t="shared" ref="F208:F212" si="21">IF($C$195=0,0,IF($F$205="No hemos introducido datos",0,$F$205*C196))</f>
        <v>0</v>
      </c>
      <c r="K208" s="1"/>
    </row>
    <row r="209" spans="2:11">
      <c r="B209" s="17"/>
      <c r="C209" s="113"/>
      <c r="E209" s="8" t="s">
        <v>75</v>
      </c>
      <c r="F209" s="31">
        <f t="shared" si="21"/>
        <v>0</v>
      </c>
      <c r="K209" s="1"/>
    </row>
    <row r="210" spans="2:11">
      <c r="B210" s="17"/>
      <c r="C210" s="113"/>
      <c r="E210" s="8" t="s">
        <v>76</v>
      </c>
      <c r="F210" s="31">
        <f t="shared" si="21"/>
        <v>0</v>
      </c>
      <c r="K210" s="1"/>
    </row>
    <row r="211" spans="2:11">
      <c r="B211" s="17"/>
      <c r="C211" s="113"/>
      <c r="E211" s="8" t="s">
        <v>77</v>
      </c>
      <c r="F211" s="31">
        <f t="shared" si="21"/>
        <v>0</v>
      </c>
      <c r="K211" s="1"/>
    </row>
    <row r="212" spans="2:11">
      <c r="B212" s="17"/>
      <c r="C212" s="113"/>
      <c r="E212" s="8" t="s">
        <v>78</v>
      </c>
      <c r="F212" s="31">
        <f t="shared" si="21"/>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a1nt3gOLPNE8AETc8bHzQ0kC6jkJhvtZ33OzuMGEJDxCUjglGWLNXscVoKN1ZZqOKOLa0s7Otj//SAdDVZQPvg==" saltValue="aB56nKjp0r2CWPN4tUr7Sw==" spinCount="100000" sheet="1" objects="1" scenarios="1"/>
  <mergeCells count="20">
    <mergeCell ref="B172:C172"/>
    <mergeCell ref="E174:F174"/>
    <mergeCell ref="B193:C193"/>
    <mergeCell ref="E195:F195"/>
    <mergeCell ref="E111:F111"/>
    <mergeCell ref="B130:C130"/>
    <mergeCell ref="E132:F132"/>
    <mergeCell ref="B151:C151"/>
    <mergeCell ref="E153:F153"/>
    <mergeCell ref="B67:C67"/>
    <mergeCell ref="E69:F69"/>
    <mergeCell ref="B88:C88"/>
    <mergeCell ref="E90:F90"/>
    <mergeCell ref="B109:C109"/>
    <mergeCell ref="E48:F48"/>
    <mergeCell ref="E6:F6"/>
    <mergeCell ref="B4:C4"/>
    <mergeCell ref="B25:C25"/>
    <mergeCell ref="E27:F27"/>
    <mergeCell ref="B46:C46"/>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M67"/>
  <sheetViews>
    <sheetView showGridLines="0" topLeftCell="C1" zoomScaleNormal="100" workbookViewId="0">
      <selection activeCell="C31" sqref="C31"/>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11.140625" customWidth="1"/>
    <col min="8" max="8" width="15.28515625" style="141" customWidth="1"/>
    <col min="9" max="9" width="12.140625" style="141" customWidth="1"/>
    <col min="10" max="13" width="11.42578125" style="141"/>
  </cols>
  <sheetData>
    <row r="1" spans="2:13">
      <c r="H1" s="1"/>
      <c r="I1" s="1"/>
      <c r="J1" s="1"/>
      <c r="K1" s="1"/>
      <c r="L1" s="1"/>
      <c r="M1" s="1"/>
    </row>
    <row r="2" spans="2:13" ht="16.899999999999999" customHeight="1">
      <c r="B2" s="8" t="s">
        <v>12</v>
      </c>
      <c r="C2" s="9" t="s">
        <v>13</v>
      </c>
      <c r="E2" s="8" t="s">
        <v>20</v>
      </c>
      <c r="F2" s="133"/>
      <c r="H2" s="1"/>
      <c r="I2" s="139"/>
      <c r="J2" s="1"/>
      <c r="K2" s="1"/>
      <c r="L2" s="1"/>
      <c r="M2" s="1"/>
    </row>
    <row r="3" spans="2:13" ht="15.75">
      <c r="B3" s="10" t="s">
        <v>0</v>
      </c>
      <c r="C3" s="11"/>
      <c r="E3" s="8" t="s">
        <v>19</v>
      </c>
      <c r="F3" s="132"/>
      <c r="H3" s="1"/>
      <c r="I3" s="140"/>
      <c r="J3" s="1"/>
      <c r="K3" s="1"/>
      <c r="L3" s="1"/>
      <c r="M3" s="1"/>
    </row>
    <row r="4" spans="2:13" ht="15.75">
      <c r="B4" s="10" t="s">
        <v>1</v>
      </c>
      <c r="C4" s="12"/>
      <c r="E4" s="8" t="s">
        <v>179</v>
      </c>
      <c r="F4" s="6" t="str">
        <f>IF(F31=0,"Sin datos",F31/C31)</f>
        <v>Sin datos</v>
      </c>
      <c r="H4" s="1"/>
      <c r="I4" s="140"/>
      <c r="J4" s="1"/>
      <c r="K4" s="1"/>
      <c r="L4" s="1"/>
      <c r="M4" s="1"/>
    </row>
    <row r="5" spans="2:13">
      <c r="B5" s="10" t="s">
        <v>2</v>
      </c>
      <c r="C5" s="12"/>
      <c r="E5" s="86"/>
      <c r="F5" s="24"/>
      <c r="H5" s="1"/>
      <c r="J5" s="1"/>
      <c r="K5" s="1"/>
      <c r="L5" s="1"/>
      <c r="M5" s="1"/>
    </row>
    <row r="6" spans="2:13">
      <c r="B6" s="10" t="s">
        <v>3</v>
      </c>
      <c r="C6" s="12"/>
      <c r="E6" s="70"/>
      <c r="F6" s="20"/>
    </row>
    <row r="7" spans="2:13">
      <c r="B7" s="10" t="s">
        <v>4</v>
      </c>
      <c r="C7" s="12"/>
      <c r="E7" s="8" t="s">
        <v>181</v>
      </c>
      <c r="F7" s="135">
        <f>(C19+F36)/365</f>
        <v>0</v>
      </c>
      <c r="I7" s="142"/>
    </row>
    <row r="8" spans="2:13">
      <c r="B8" s="10" t="s">
        <v>5</v>
      </c>
      <c r="C8" s="12"/>
      <c r="E8" s="86"/>
      <c r="F8" s="20"/>
    </row>
    <row r="9" spans="2:13">
      <c r="B9" s="10" t="s">
        <v>6</v>
      </c>
      <c r="C9" s="12"/>
      <c r="E9" s="264"/>
      <c r="F9" s="260"/>
    </row>
    <row r="10" spans="2:13">
      <c r="B10" s="10" t="s">
        <v>7</v>
      </c>
      <c r="C10" s="12"/>
      <c r="E10" s="70"/>
      <c r="F10" s="20"/>
    </row>
    <row r="11" spans="2:13">
      <c r="B11" s="10" t="s">
        <v>8</v>
      </c>
      <c r="C11" s="12"/>
      <c r="E11" s="86"/>
      <c r="F11" s="70"/>
    </row>
    <row r="12" spans="2:13">
      <c r="B12" s="10" t="s">
        <v>9</v>
      </c>
      <c r="C12" s="12"/>
      <c r="E12" s="70"/>
      <c r="F12" s="125"/>
    </row>
    <row r="13" spans="2:13">
      <c r="B13" s="10" t="s">
        <v>10</v>
      </c>
      <c r="C13" s="13"/>
      <c r="E13" s="70"/>
      <c r="F13" s="126"/>
    </row>
    <row r="14" spans="2:13">
      <c r="B14" s="8" t="s">
        <v>11</v>
      </c>
      <c r="C14" s="14">
        <f>SUM(C3:C13)</f>
        <v>0</v>
      </c>
      <c r="E14" s="70"/>
      <c r="F14" s="89"/>
    </row>
    <row r="15" spans="2:13">
      <c r="B15" s="8" t="s">
        <v>14</v>
      </c>
      <c r="C15" s="15">
        <f>C14*(1+F2)</f>
        <v>0</v>
      </c>
      <c r="E15" s="70"/>
      <c r="F15" s="70"/>
    </row>
    <row r="16" spans="2:13">
      <c r="B16" s="8" t="s">
        <v>15</v>
      </c>
      <c r="C16" s="15">
        <f>C15*(1+F2)</f>
        <v>0</v>
      </c>
      <c r="E16" s="86"/>
      <c r="F16" s="70"/>
    </row>
    <row r="17" spans="2:6">
      <c r="B17" s="8" t="s">
        <v>16</v>
      </c>
      <c r="C17" s="15">
        <f>C16*(1+F2)</f>
        <v>0</v>
      </c>
      <c r="E17" s="70"/>
      <c r="F17" s="127"/>
    </row>
    <row r="18" spans="2:6">
      <c r="B18" s="8" t="s">
        <v>17</v>
      </c>
      <c r="C18" s="15">
        <f>C17*(1+F2)</f>
        <v>0</v>
      </c>
      <c r="E18" s="70"/>
      <c r="F18" s="20"/>
    </row>
    <row r="19" spans="2:6">
      <c r="B19" s="8" t="s">
        <v>18</v>
      </c>
      <c r="C19" s="15">
        <f>C18*(1+F2)</f>
        <v>0</v>
      </c>
      <c r="E19" s="86"/>
      <c r="F19" s="53"/>
    </row>
    <row r="20" spans="2:6">
      <c r="E20" s="70"/>
      <c r="F20" s="20"/>
    </row>
    <row r="22" spans="2:6">
      <c r="B22" s="10" t="s">
        <v>59</v>
      </c>
      <c r="C22" s="28">
        <v>0</v>
      </c>
      <c r="E22" s="4" t="s">
        <v>61</v>
      </c>
    </row>
    <row r="23" spans="2:6">
      <c r="B23" s="10" t="s">
        <v>192</v>
      </c>
      <c r="C23" s="28">
        <v>0</v>
      </c>
      <c r="E23" s="4" t="s">
        <v>60</v>
      </c>
    </row>
    <row r="24" spans="2:6">
      <c r="B24" s="10" t="s">
        <v>193</v>
      </c>
      <c r="C24" s="28">
        <v>0</v>
      </c>
      <c r="E24" s="4" t="s">
        <v>191</v>
      </c>
    </row>
    <row r="25" spans="2:6">
      <c r="B25" s="10" t="s">
        <v>194</v>
      </c>
      <c r="C25" s="28"/>
      <c r="E25" s="4" t="s">
        <v>219</v>
      </c>
    </row>
    <row r="26" spans="2:6">
      <c r="B26" s="8" t="s">
        <v>62</v>
      </c>
      <c r="C26" s="26">
        <f>SUM(C22:C25)</f>
        <v>0</v>
      </c>
      <c r="D26" s="19"/>
      <c r="E26" s="30" t="s">
        <v>65</v>
      </c>
    </row>
    <row r="27" spans="2:6">
      <c r="B27" s="10" t="s">
        <v>64</v>
      </c>
      <c r="C27" s="28">
        <v>0</v>
      </c>
      <c r="E27" s="4" t="s">
        <v>66</v>
      </c>
    </row>
    <row r="28" spans="2:6">
      <c r="B28" s="8" t="s">
        <v>63</v>
      </c>
      <c r="C28" s="27">
        <f>C26-C27</f>
        <v>0</v>
      </c>
      <c r="E28" s="25" t="s">
        <v>67</v>
      </c>
    </row>
    <row r="31" spans="2:6">
      <c r="B31" s="8" t="s">
        <v>178</v>
      </c>
      <c r="C31" s="128">
        <f>P1_LíneasExplotaciónINCREMENTAL!I45</f>
        <v>0</v>
      </c>
      <c r="E31" s="8" t="s">
        <v>159</v>
      </c>
      <c r="F31" s="129">
        <f>P1_LíneasExplotaciónINCREMENTAL!L45</f>
        <v>0</v>
      </c>
    </row>
    <row r="32" spans="2:6">
      <c r="B32" s="8" t="s">
        <v>68</v>
      </c>
      <c r="C32" s="128">
        <f>P1_LíneasExplotaciónINCREMENTAL!I46</f>
        <v>0</v>
      </c>
      <c r="E32" s="8" t="s">
        <v>74</v>
      </c>
      <c r="F32" s="129">
        <f>P1_LíneasExplotaciónINCREMENTAL!L46</f>
        <v>0</v>
      </c>
    </row>
    <row r="33" spans="2:6">
      <c r="B33" s="8" t="s">
        <v>69</v>
      </c>
      <c r="C33" s="128">
        <f>P1_LíneasExplotaciónINCREMENTAL!I47</f>
        <v>0</v>
      </c>
      <c r="E33" s="8" t="s">
        <v>75</v>
      </c>
      <c r="F33" s="129">
        <f>P1_LíneasExplotaciónINCREMENTAL!L47</f>
        <v>0</v>
      </c>
    </row>
    <row r="34" spans="2:6">
      <c r="B34" s="8" t="s">
        <v>70</v>
      </c>
      <c r="C34" s="128">
        <f>P1_LíneasExplotaciónINCREMENTAL!I48</f>
        <v>0</v>
      </c>
      <c r="E34" s="8" t="s">
        <v>76</v>
      </c>
      <c r="F34" s="129">
        <f>P1_LíneasExplotaciónINCREMENTAL!L48</f>
        <v>0</v>
      </c>
    </row>
    <row r="35" spans="2:6">
      <c r="B35" s="8" t="s">
        <v>71</v>
      </c>
      <c r="C35" s="128">
        <f>P1_LíneasExplotaciónINCREMENTAL!I49</f>
        <v>0</v>
      </c>
      <c r="E35" s="8" t="s">
        <v>77</v>
      </c>
      <c r="F35" s="129">
        <f>P1_LíneasExplotaciónINCREMENTAL!L49</f>
        <v>0</v>
      </c>
    </row>
    <row r="36" spans="2:6">
      <c r="B36" s="8" t="s">
        <v>72</v>
      </c>
      <c r="C36" s="128">
        <f>P1_LíneasExplotaciónINCREMENTAL!I50</f>
        <v>0</v>
      </c>
      <c r="E36" s="8" t="s">
        <v>78</v>
      </c>
      <c r="F36" s="129">
        <f>P1_LíneasExplotaciónINCREMENTAL!L50</f>
        <v>0</v>
      </c>
    </row>
    <row r="38" spans="2:6">
      <c r="B38" s="38" t="s">
        <v>89</v>
      </c>
      <c r="C38" s="130">
        <f>IF($F$4="Sin datos",0,C14/(1-$F$4))</f>
        <v>0</v>
      </c>
      <c r="E38" s="265" t="s">
        <v>180</v>
      </c>
      <c r="F38" s="266"/>
    </row>
    <row r="39" spans="2:6">
      <c r="B39" s="38" t="s">
        <v>90</v>
      </c>
      <c r="C39" s="130">
        <f t="shared" ref="C39:C43" si="0">IF($F$4="Sin datos",0,C15/(1-$F$4))</f>
        <v>0</v>
      </c>
      <c r="E39" s="266"/>
      <c r="F39" s="266"/>
    </row>
    <row r="40" spans="2:6">
      <c r="B40" s="38" t="s">
        <v>91</v>
      </c>
      <c r="C40" s="130">
        <f t="shared" si="0"/>
        <v>0</v>
      </c>
      <c r="E40" s="266"/>
      <c r="F40" s="266"/>
    </row>
    <row r="41" spans="2:6">
      <c r="B41" s="38" t="s">
        <v>92</v>
      </c>
      <c r="C41" s="130">
        <f t="shared" si="0"/>
        <v>0</v>
      </c>
      <c r="E41" s="266"/>
      <c r="F41" s="266"/>
    </row>
    <row r="42" spans="2:6">
      <c r="B42" s="38" t="s">
        <v>93</v>
      </c>
      <c r="C42" s="130">
        <f t="shared" si="0"/>
        <v>0</v>
      </c>
      <c r="E42" s="266"/>
      <c r="F42" s="266"/>
    </row>
    <row r="43" spans="2:6">
      <c r="B43" s="38" t="s">
        <v>94</v>
      </c>
      <c r="C43" s="130">
        <f t="shared" si="0"/>
        <v>0</v>
      </c>
      <c r="E43" s="266"/>
      <c r="F43" s="266"/>
    </row>
    <row r="45" spans="2:6">
      <c r="D45" s="5"/>
    </row>
    <row r="46" spans="2:6">
      <c r="D46" s="5"/>
    </row>
    <row r="47" spans="2:6">
      <c r="D47" s="5"/>
    </row>
    <row r="48" spans="2:6">
      <c r="D48" s="5"/>
    </row>
    <row r="49" spans="4:4">
      <c r="D49" s="5"/>
    </row>
    <row r="65" spans="5:5">
      <c r="E65" s="2" t="s">
        <v>23</v>
      </c>
    </row>
    <row r="66" spans="5:5">
      <c r="E66" s="2" t="s">
        <v>24</v>
      </c>
    </row>
    <row r="67" spans="5:5">
      <c r="E67" s="2" t="s">
        <v>25</v>
      </c>
    </row>
  </sheetData>
  <sheetProtection algorithmName="SHA-512" hashValue="GxP5Kr3Ovt8/QlaXaKS1O2fgSpZPrtk+OgVwDiyXy9FZhU2E82cv2Hjc03YeIBlV0rKnAFKRjeHlpkyxH1p+Fg==" saltValue="y38VJw/6SiJNslgNF/9Jzg==" spinCount="100000" sheet="1" objects="1" scenarios="1"/>
  <mergeCells count="2">
    <mergeCell ref="E9:F9"/>
    <mergeCell ref="E38:F43"/>
  </mergeCells>
  <phoneticPr fontId="34" type="noConversion"/>
  <dataValidations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 operator="greaterThan" allowBlank="1" showInputMessage="1" showErrorMessage="1" sqref="C3:C13" xr:uid="{54BDE302-87AC-4B3A-B7D5-192038A8128C}"/>
  </dataValidations>
  <printOptions horizontalCentered="1" verticalCentered="1"/>
  <pageMargins left="0.70866141732283472" right="0.70866141732283472" top="0.74803149606299213" bottom="0.74803149606299213" header="0.31496062992125984" footer="0.31496062992125984"/>
  <pageSetup paperSize="9"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L38"/>
  <sheetViews>
    <sheetView showGridLines="0" zoomScale="95" zoomScaleNormal="95" workbookViewId="0">
      <selection activeCell="B46" sqref="B46"/>
    </sheetView>
  </sheetViews>
  <sheetFormatPr baseColWidth="10" defaultRowHeight="15"/>
  <cols>
    <col min="1" max="1" width="11.42578125" customWidth="1"/>
    <col min="2" max="2" width="42.28515625" style="5" customWidth="1"/>
    <col min="3" max="3" width="21.28515625" style="5" customWidth="1"/>
    <col min="4" max="4" width="24" style="5" customWidth="1"/>
    <col min="5" max="5" width="30.42578125" customWidth="1"/>
    <col min="6" max="6" width="2" customWidth="1"/>
    <col min="7" max="7" width="15.28515625" style="141" customWidth="1"/>
    <col min="8" max="8" width="12.140625" style="141" customWidth="1"/>
    <col min="9" max="11" width="11.42578125" style="141"/>
    <col min="12" max="12" width="13.7109375" style="141" customWidth="1"/>
  </cols>
  <sheetData>
    <row r="1" spans="2:12">
      <c r="G1" s="1"/>
      <c r="H1" s="1"/>
      <c r="I1" s="1"/>
      <c r="J1" s="1"/>
      <c r="K1" s="1"/>
      <c r="L1" s="1"/>
    </row>
    <row r="2" spans="2:12">
      <c r="B2" s="8" t="s">
        <v>34</v>
      </c>
      <c r="C2" s="9" t="s">
        <v>339</v>
      </c>
      <c r="D2" s="9" t="s">
        <v>340</v>
      </c>
      <c r="E2" s="9" t="s">
        <v>79</v>
      </c>
      <c r="G2" s="143" t="s">
        <v>30</v>
      </c>
    </row>
    <row r="3" spans="2:12">
      <c r="B3" s="10" t="s">
        <v>35</v>
      </c>
      <c r="C3" s="11"/>
      <c r="D3" s="36"/>
      <c r="E3" s="50">
        <f>C3/5</f>
        <v>0</v>
      </c>
      <c r="G3" s="144" t="s">
        <v>31</v>
      </c>
    </row>
    <row r="4" spans="2:12">
      <c r="B4" s="10" t="s">
        <v>36</v>
      </c>
      <c r="C4" s="34"/>
      <c r="D4" s="36"/>
      <c r="E4" s="88">
        <f t="shared" ref="E4:E7" si="0">C4/5</f>
        <v>0</v>
      </c>
      <c r="G4" s="144" t="s">
        <v>32</v>
      </c>
    </row>
    <row r="5" spans="2:12">
      <c r="B5" s="10" t="s">
        <v>37</v>
      </c>
      <c r="C5" s="34"/>
      <c r="D5" s="36"/>
      <c r="E5" s="88">
        <f t="shared" si="0"/>
        <v>0</v>
      </c>
      <c r="G5" s="144"/>
    </row>
    <row r="6" spans="2:12">
      <c r="B6" s="10" t="s">
        <v>38</v>
      </c>
      <c r="C6" s="34"/>
      <c r="D6" s="36"/>
      <c r="E6" s="88">
        <f t="shared" si="0"/>
        <v>0</v>
      </c>
      <c r="G6" s="124" t="s">
        <v>341</v>
      </c>
      <c r="H6" s="145"/>
      <c r="I6" s="141" t="s">
        <v>343</v>
      </c>
    </row>
    <row r="7" spans="2:12">
      <c r="B7" s="10" t="s">
        <v>39</v>
      </c>
      <c r="C7" s="34"/>
      <c r="D7" s="36"/>
      <c r="E7" s="88">
        <f t="shared" si="0"/>
        <v>0</v>
      </c>
      <c r="G7" s="124" t="s">
        <v>342</v>
      </c>
      <c r="H7" s="146"/>
      <c r="I7" s="141" t="s">
        <v>344</v>
      </c>
    </row>
    <row r="8" spans="2:12">
      <c r="B8" s="10" t="s">
        <v>40</v>
      </c>
      <c r="C8" s="34"/>
      <c r="D8" s="36"/>
      <c r="E8" s="88" t="s">
        <v>80</v>
      </c>
      <c r="G8" s="124" t="s">
        <v>345</v>
      </c>
      <c r="H8" s="147">
        <f>H6*(1+H7)</f>
        <v>0</v>
      </c>
      <c r="I8" s="141" t="s">
        <v>190</v>
      </c>
    </row>
    <row r="9" spans="2:12">
      <c r="B9" s="10" t="s">
        <v>41</v>
      </c>
      <c r="C9" s="34"/>
      <c r="D9" s="36"/>
      <c r="E9" s="88" t="s">
        <v>135</v>
      </c>
    </row>
    <row r="10" spans="2:12">
      <c r="B10" s="10" t="s">
        <v>42</v>
      </c>
      <c r="C10" s="34"/>
      <c r="D10" s="36"/>
      <c r="E10" s="88" t="s">
        <v>135</v>
      </c>
    </row>
    <row r="11" spans="2:12">
      <c r="B11" s="10" t="s">
        <v>43</v>
      </c>
      <c r="C11" s="34"/>
      <c r="D11" s="36"/>
      <c r="E11" s="88" t="s">
        <v>135</v>
      </c>
    </row>
    <row r="12" spans="2:12">
      <c r="B12" s="10" t="s">
        <v>44</v>
      </c>
      <c r="C12" s="34"/>
      <c r="D12" s="36"/>
      <c r="E12" s="88" t="s">
        <v>80</v>
      </c>
    </row>
    <row r="13" spans="2:12">
      <c r="B13" s="10" t="s">
        <v>45</v>
      </c>
      <c r="C13" s="34"/>
      <c r="D13" s="36"/>
      <c r="E13" s="88">
        <f>C13/20</f>
        <v>0</v>
      </c>
    </row>
    <row r="14" spans="2:12">
      <c r="B14" s="10" t="s">
        <v>46</v>
      </c>
      <c r="C14" s="34"/>
      <c r="D14" s="36"/>
      <c r="E14" s="88">
        <f>C14/10</f>
        <v>0</v>
      </c>
    </row>
    <row r="15" spans="2:12">
      <c r="B15" s="10" t="s">
        <v>47</v>
      </c>
      <c r="C15" s="34"/>
      <c r="D15" s="36"/>
      <c r="E15" s="88">
        <f>C15/5</f>
        <v>0</v>
      </c>
    </row>
    <row r="16" spans="2:12">
      <c r="B16" s="10" t="s">
        <v>48</v>
      </c>
      <c r="C16" s="34"/>
      <c r="D16" s="36"/>
      <c r="E16" s="88">
        <f>C16/5</f>
        <v>0</v>
      </c>
    </row>
    <row r="17" spans="2:12">
      <c r="B17" s="10" t="s">
        <v>49</v>
      </c>
      <c r="C17" s="34"/>
      <c r="D17" s="36"/>
      <c r="E17" s="88">
        <f>C17/5</f>
        <v>0</v>
      </c>
    </row>
    <row r="18" spans="2:12">
      <c r="B18" s="10" t="s">
        <v>50</v>
      </c>
      <c r="C18" s="34"/>
      <c r="D18" s="36"/>
      <c r="E18" s="88">
        <f>C18/5</f>
        <v>0</v>
      </c>
    </row>
    <row r="19" spans="2:12">
      <c r="B19" s="10" t="s">
        <v>51</v>
      </c>
      <c r="C19" s="34"/>
      <c r="D19" s="36"/>
      <c r="E19" s="88">
        <f>C19/5</f>
        <v>0</v>
      </c>
    </row>
    <row r="20" spans="2:12">
      <c r="B20" s="10" t="s">
        <v>52</v>
      </c>
      <c r="C20" s="34"/>
      <c r="D20" s="36"/>
      <c r="E20" s="88" t="s">
        <v>135</v>
      </c>
    </row>
    <row r="21" spans="2:12">
      <c r="B21" s="10" t="s">
        <v>53</v>
      </c>
      <c r="C21" s="34"/>
      <c r="D21" s="36"/>
      <c r="E21" s="88" t="s">
        <v>135</v>
      </c>
    </row>
    <row r="22" spans="2:12">
      <c r="B22" s="10" t="s">
        <v>54</v>
      </c>
      <c r="C22" s="34"/>
      <c r="D22" s="36"/>
      <c r="E22" s="88" t="s">
        <v>135</v>
      </c>
    </row>
    <row r="23" spans="2:12">
      <c r="B23" s="10" t="s">
        <v>55</v>
      </c>
      <c r="C23" s="34"/>
      <c r="D23" s="36"/>
      <c r="E23" s="88" t="s">
        <v>135</v>
      </c>
    </row>
    <row r="24" spans="2:12">
      <c r="B24" s="10" t="s">
        <v>57</v>
      </c>
      <c r="C24" s="34"/>
      <c r="D24" s="36"/>
      <c r="E24" s="88" t="s">
        <v>135</v>
      </c>
    </row>
    <row r="25" spans="2:12">
      <c r="B25" s="10" t="s">
        <v>56</v>
      </c>
      <c r="C25" s="34"/>
      <c r="D25" s="36"/>
      <c r="E25" s="88" t="s">
        <v>135</v>
      </c>
    </row>
    <row r="26" spans="2:12">
      <c r="B26" s="10" t="s">
        <v>58</v>
      </c>
      <c r="C26" s="34"/>
      <c r="D26" s="65">
        <f>C26</f>
        <v>0</v>
      </c>
      <c r="E26" s="88" t="s">
        <v>80</v>
      </c>
    </row>
    <row r="27" spans="2:12">
      <c r="B27" s="10" t="s">
        <v>157</v>
      </c>
      <c r="C27" s="136">
        <f>IF(P2_DatosExplotaciónINCREMENTAL!C28&lt;0,0,P2_DatosExplotaciónINCREMENTAL!C28*P2_DatosExplotaciónINCREMENTAL!F7)</f>
        <v>0</v>
      </c>
      <c r="D27" s="65">
        <f>C27</f>
        <v>0</v>
      </c>
      <c r="E27" s="88" t="s">
        <v>80</v>
      </c>
    </row>
    <row r="28" spans="2:12">
      <c r="B28" s="42" t="s">
        <v>158</v>
      </c>
      <c r="C28" s="33"/>
      <c r="D28" s="33"/>
    </row>
    <row r="29" spans="2:12">
      <c r="B29" s="8" t="s">
        <v>81</v>
      </c>
      <c r="C29" s="14">
        <f>SUM(C3:C27)</f>
        <v>0</v>
      </c>
      <c r="D29" s="14">
        <f>SUM(D3:D27)</f>
        <v>0</v>
      </c>
      <c r="E29" s="85" t="s">
        <v>88</v>
      </c>
    </row>
    <row r="30" spans="2:12" s="1" customFormat="1">
      <c r="B30" s="86"/>
      <c r="C30" s="245"/>
      <c r="D30" s="245"/>
      <c r="G30" s="141"/>
      <c r="H30" s="141"/>
      <c r="I30" s="141"/>
      <c r="J30" s="141"/>
      <c r="K30" s="141"/>
      <c r="L30" s="141"/>
    </row>
    <row r="31" spans="2:12">
      <c r="B31" s="8" t="s">
        <v>338</v>
      </c>
      <c r="C31" s="14">
        <f>D29-C29</f>
        <v>0</v>
      </c>
      <c r="D31" s="116" t="s">
        <v>183</v>
      </c>
    </row>
    <row r="32" spans="2:12">
      <c r="C32" s="87"/>
      <c r="D32" s="87"/>
    </row>
    <row r="33" spans="2:4">
      <c r="B33" s="8" t="s">
        <v>82</v>
      </c>
      <c r="C33" s="15">
        <f>SUM(E3:E27)</f>
        <v>0</v>
      </c>
      <c r="D33" s="87"/>
    </row>
    <row r="34" spans="2:4">
      <c r="B34" s="8" t="s">
        <v>83</v>
      </c>
      <c r="C34" s="15">
        <f>C33</f>
        <v>0</v>
      </c>
      <c r="D34" s="87"/>
    </row>
    <row r="35" spans="2:4">
      <c r="B35" s="8" t="s">
        <v>84</v>
      </c>
      <c r="C35" s="15">
        <f>C34</f>
        <v>0</v>
      </c>
      <c r="D35" s="87"/>
    </row>
    <row r="36" spans="2:4">
      <c r="B36" s="8" t="s">
        <v>85</v>
      </c>
      <c r="C36" s="15">
        <f>C35</f>
        <v>0</v>
      </c>
      <c r="D36" s="87"/>
    </row>
    <row r="37" spans="2:4">
      <c r="B37" s="8" t="s">
        <v>86</v>
      </c>
      <c r="C37" s="15">
        <f>C36</f>
        <v>0</v>
      </c>
    </row>
    <row r="38" spans="2:4">
      <c r="B38" s="8" t="s">
        <v>87</v>
      </c>
      <c r="C38" s="15">
        <f>C37-SUM(E3:E7)-E15-E16-E17-E18-E19</f>
        <v>0</v>
      </c>
      <c r="D38" s="5" t="s">
        <v>182</v>
      </c>
    </row>
  </sheetData>
  <sheetProtection algorithmName="SHA-512" hashValue="0QTKH5zA252977/bsNOJ7m1UAx7JupnHUeififhOCK3qcmv8iag0cyQP8nlBX+Az0+WXTjNJT8MXXXgjhQ7rXg==" saltValue="T17g5mv35P1eXdYI5XCfGg=="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2:M108"/>
  <sheetViews>
    <sheetView showGridLines="0" zoomScale="84" zoomScaleNormal="84" workbookViewId="0">
      <selection activeCell="B46" sqref="B46"/>
    </sheetView>
  </sheetViews>
  <sheetFormatPr baseColWidth="10" defaultRowHeight="15"/>
  <cols>
    <col min="1" max="1" width="3.28515625" customWidth="1"/>
    <col min="2" max="2" width="40.85546875" style="5" customWidth="1"/>
    <col min="3" max="3" width="15.5703125" style="5" customWidth="1"/>
    <col min="4" max="4" width="15.140625" style="5" customWidth="1"/>
    <col min="5" max="5" width="17.140625" customWidth="1"/>
    <col min="6" max="6" width="17.5703125" customWidth="1"/>
    <col min="7" max="7" width="16.5703125" customWidth="1"/>
    <col min="8" max="8" width="44.28515625" customWidth="1"/>
    <col min="9" max="9" width="13" customWidth="1"/>
    <col min="10" max="10" width="49.28515625" style="5" customWidth="1"/>
    <col min="11" max="11" width="28.28515625" customWidth="1"/>
    <col min="12" max="12" width="15.7109375" customWidth="1"/>
  </cols>
  <sheetData>
    <row r="2" spans="2:13">
      <c r="B2" s="8" t="s">
        <v>97</v>
      </c>
      <c r="C2" s="9" t="s">
        <v>98</v>
      </c>
      <c r="D2" s="9" t="s">
        <v>99</v>
      </c>
      <c r="E2" s="7" t="s">
        <v>114</v>
      </c>
      <c r="F2" s="7" t="s">
        <v>115</v>
      </c>
      <c r="G2" s="149" t="s">
        <v>223</v>
      </c>
      <c r="H2" t="s">
        <v>332</v>
      </c>
      <c r="J2" s="8" t="s">
        <v>19</v>
      </c>
      <c r="K2" s="6">
        <f>P2_DatosExplotaciónINCREMENTAL!F3</f>
        <v>0</v>
      </c>
    </row>
    <row r="3" spans="2:13">
      <c r="B3" s="10" t="s">
        <v>95</v>
      </c>
      <c r="C3" s="11"/>
      <c r="D3" s="50" t="s">
        <v>100</v>
      </c>
      <c r="E3" s="51">
        <f>K3</f>
        <v>0</v>
      </c>
      <c r="F3" s="51">
        <f>K3</f>
        <v>0</v>
      </c>
      <c r="G3" s="50" t="s">
        <v>100</v>
      </c>
      <c r="J3" s="8" t="s">
        <v>33</v>
      </c>
      <c r="K3" s="134"/>
    </row>
    <row r="4" spans="2:13">
      <c r="B4" s="10" t="s">
        <v>220</v>
      </c>
      <c r="C4" s="12"/>
      <c r="D4" s="46"/>
      <c r="E4" s="49"/>
      <c r="F4" s="52">
        <f>E4*(1-$K$2)</f>
        <v>0</v>
      </c>
      <c r="G4" s="252">
        <v>0</v>
      </c>
      <c r="H4" s="2">
        <v>0</v>
      </c>
      <c r="J4" s="54" t="s">
        <v>88</v>
      </c>
      <c r="K4" s="55">
        <f>'P3_Plan Inversión_INCREMENTAL'!D29</f>
        <v>0</v>
      </c>
      <c r="L4" s="243"/>
      <c r="M4" s="244"/>
    </row>
    <row r="5" spans="2:13">
      <c r="B5" s="10" t="s">
        <v>221</v>
      </c>
      <c r="C5" s="12"/>
      <c r="D5" s="46"/>
      <c r="E5" s="148"/>
      <c r="F5" s="52">
        <f>E5*(1-$K$2)</f>
        <v>0</v>
      </c>
      <c r="G5" s="252">
        <v>0</v>
      </c>
      <c r="H5" s="2">
        <v>1</v>
      </c>
      <c r="J5" s="5" t="s">
        <v>102</v>
      </c>
      <c r="K5" s="43" t="str">
        <f>IF(C8&lt;K4,(K4-C8),"No falta financiación")</f>
        <v>No falta financiación</v>
      </c>
    </row>
    <row r="6" spans="2:13">
      <c r="B6" s="10" t="s">
        <v>222</v>
      </c>
      <c r="C6" s="12"/>
      <c r="D6" s="46"/>
      <c r="E6" s="148"/>
      <c r="F6" s="52">
        <f>E6*(1-$K$2)</f>
        <v>0</v>
      </c>
      <c r="G6" s="252">
        <v>0</v>
      </c>
      <c r="H6" s="2">
        <v>2</v>
      </c>
      <c r="J6" s="5" t="s">
        <v>103</v>
      </c>
      <c r="K6" s="44" t="str">
        <f>IF(K4&lt;C8,C8-K4,"No sobra financiación")</f>
        <v>No sobra financiación</v>
      </c>
    </row>
    <row r="7" spans="2:13">
      <c r="B7" s="10" t="s">
        <v>117</v>
      </c>
      <c r="C7" s="12"/>
      <c r="D7" s="46"/>
      <c r="E7" s="41">
        <v>0</v>
      </c>
      <c r="F7" s="41">
        <v>0</v>
      </c>
      <c r="G7" s="252">
        <v>0</v>
      </c>
      <c r="J7" s="243"/>
      <c r="K7" s="243"/>
      <c r="L7" s="243"/>
      <c r="M7" s="244"/>
    </row>
    <row r="8" spans="2:13">
      <c r="B8" s="8" t="s">
        <v>101</v>
      </c>
      <c r="C8" s="14">
        <f>SUM(C3:C7)</f>
        <v>0</v>
      </c>
      <c r="G8" s="1"/>
      <c r="H8" s="256"/>
      <c r="J8" s="243"/>
      <c r="K8" s="243"/>
      <c r="L8" s="243"/>
      <c r="M8" s="244"/>
    </row>
    <row r="9" spans="2:13">
      <c r="C9" s="45" t="s">
        <v>104</v>
      </c>
      <c r="D9" s="4" t="s">
        <v>105</v>
      </c>
      <c r="E9" s="5"/>
      <c r="F9" s="40" t="str">
        <f>IF(C8=0,"Sin datos",(F3*C3+F4*C4+C5*F5+C6*F6+F7*C7)/(C3+C4+C5+C6+C7))</f>
        <v>Sin datos</v>
      </c>
      <c r="G9" s="47"/>
      <c r="I9" s="62"/>
      <c r="J9" s="243"/>
      <c r="K9" s="243"/>
      <c r="L9" s="243"/>
      <c r="M9" s="244"/>
    </row>
    <row r="10" spans="2:13">
      <c r="C10" s="48">
        <f>IF(D4=0,0,C4*E4)</f>
        <v>0</v>
      </c>
      <c r="D10" s="16">
        <f>IF(D5=0,0,C5*E5)</f>
        <v>0</v>
      </c>
      <c r="E10" s="16">
        <f>IF(D6=0,0,C6*E6)</f>
        <v>0</v>
      </c>
      <c r="F10" s="16">
        <f>IF(D7=0,0,C7/D7)</f>
        <v>0</v>
      </c>
      <c r="I10" s="57"/>
      <c r="J10"/>
      <c r="K10" s="4"/>
    </row>
    <row r="11" spans="2:13">
      <c r="B11" s="165" t="s">
        <v>224</v>
      </c>
      <c r="C11" s="166" t="s">
        <v>120</v>
      </c>
      <c r="D11" s="167" t="s">
        <v>241</v>
      </c>
      <c r="E11" s="167" t="s">
        <v>113</v>
      </c>
      <c r="F11" s="168" t="s">
        <v>116</v>
      </c>
      <c r="H11" s="159" t="s">
        <v>236</v>
      </c>
      <c r="I11" s="161" t="s">
        <v>120</v>
      </c>
      <c r="J11" s="162" t="s">
        <v>241</v>
      </c>
      <c r="K11" s="162" t="s">
        <v>113</v>
      </c>
      <c r="L11" s="163" t="s">
        <v>116</v>
      </c>
    </row>
    <row r="12" spans="2:13">
      <c r="B12" s="165" t="s">
        <v>106</v>
      </c>
      <c r="C12" s="186">
        <f>IF($C$4=0,0,IF($D$4=0,0,IF($E$4=0,0,-PMT($E$4,$D$4,$C$4,,0))))</f>
        <v>0</v>
      </c>
      <c r="D12" s="187">
        <f>IF(C12=0,0,$E$4*C4)</f>
        <v>0</v>
      </c>
      <c r="E12" s="188">
        <f>IF(C12=0,0,C12-D12)</f>
        <v>0</v>
      </c>
      <c r="F12" s="202">
        <f>C4-E12</f>
        <v>0</v>
      </c>
      <c r="H12" s="160" t="s">
        <v>106</v>
      </c>
      <c r="I12" s="220">
        <f>IF($G$4=0,C12,IF($G$4=1,C45,C78))</f>
        <v>0</v>
      </c>
      <c r="J12" s="221">
        <f t="shared" ref="J12:L12" si="0">IF($G$4=0,D12,IF($G$4=1,D45,D78))</f>
        <v>0</v>
      </c>
      <c r="K12" s="222">
        <f t="shared" si="0"/>
        <v>0</v>
      </c>
      <c r="L12" s="223">
        <f t="shared" si="0"/>
        <v>0</v>
      </c>
    </row>
    <row r="13" spans="2:13">
      <c r="B13" s="165" t="s">
        <v>107</v>
      </c>
      <c r="C13" s="186">
        <f>IF(D4&lt;2,0,IF($C$4=0,0,IF($D$4=0,0,IF($E$4=0,0,-PMT($E$4,$D$4,$C$4,,0)))))</f>
        <v>0</v>
      </c>
      <c r="D13" s="187">
        <f>IF(C13=0,0,$E$4*F12)</f>
        <v>0</v>
      </c>
      <c r="E13" s="188">
        <f t="shared" ref="E13:E17" si="1">IF(C13=0,0,C13-D13)</f>
        <v>0</v>
      </c>
      <c r="F13" s="203">
        <f>F12-E13</f>
        <v>0</v>
      </c>
      <c r="H13" s="160" t="s">
        <v>107</v>
      </c>
      <c r="I13" s="224">
        <f t="shared" ref="I13:I17" si="2">IF($G$4=0,C13,IF($G$4=1,C46,C79))</f>
        <v>0</v>
      </c>
      <c r="J13" s="225">
        <f t="shared" ref="J13:J17" si="3">IF($G$4=0,D13,IF($G$4=1,D46,D79))</f>
        <v>0</v>
      </c>
      <c r="K13" s="226">
        <f t="shared" ref="K13:K17" si="4">IF($G$4=0,E13,IF($G$4=1,E46,E79))</f>
        <v>0</v>
      </c>
      <c r="L13" s="227">
        <f t="shared" ref="L13:L17" si="5">IF($G$4=0,F13,IF($G$4=1,F46,F79))</f>
        <v>0</v>
      </c>
    </row>
    <row r="14" spans="2:13">
      <c r="B14" s="165" t="s">
        <v>108</v>
      </c>
      <c r="C14" s="186">
        <f>IF(D4&lt;3,0,IF($C$4=0,0,IF($D$4=0,0,IF($E$4=0,0,-PMT($E$4,$D$4,$C$4,,0)))))</f>
        <v>0</v>
      </c>
      <c r="D14" s="187">
        <f t="shared" ref="D14:D17" si="6">IF(C14=0,0,$E$4*F13)</f>
        <v>0</v>
      </c>
      <c r="E14" s="188">
        <f t="shared" si="1"/>
        <v>0</v>
      </c>
      <c r="F14" s="203">
        <f>F13-E14</f>
        <v>0</v>
      </c>
      <c r="H14" s="160" t="s">
        <v>108</v>
      </c>
      <c r="I14" s="224">
        <f t="shared" si="2"/>
        <v>0</v>
      </c>
      <c r="J14" s="225">
        <f t="shared" si="3"/>
        <v>0</v>
      </c>
      <c r="K14" s="226">
        <f t="shared" si="4"/>
        <v>0</v>
      </c>
      <c r="L14" s="227">
        <f t="shared" si="5"/>
        <v>0</v>
      </c>
    </row>
    <row r="15" spans="2:13">
      <c r="B15" s="165" t="s">
        <v>109</v>
      </c>
      <c r="C15" s="186">
        <f>IF(D4&lt;4,0,IF($C$4=0,0,IF($D$4=0,0,IF($E$4=0,0,-PMT($E$4,$D$4,$C$4,,0)))))</f>
        <v>0</v>
      </c>
      <c r="D15" s="187">
        <f t="shared" si="6"/>
        <v>0</v>
      </c>
      <c r="E15" s="188">
        <f t="shared" si="1"/>
        <v>0</v>
      </c>
      <c r="F15" s="203">
        <f t="shared" ref="F15:F17" si="7">F14-E15</f>
        <v>0</v>
      </c>
      <c r="H15" s="160" t="s">
        <v>109</v>
      </c>
      <c r="I15" s="224">
        <f t="shared" si="2"/>
        <v>0</v>
      </c>
      <c r="J15" s="225">
        <f t="shared" si="3"/>
        <v>0</v>
      </c>
      <c r="K15" s="226">
        <f t="shared" si="4"/>
        <v>0</v>
      </c>
      <c r="L15" s="227">
        <f t="shared" si="5"/>
        <v>0</v>
      </c>
    </row>
    <row r="16" spans="2:13">
      <c r="B16" s="165" t="s">
        <v>110</v>
      </c>
      <c r="C16" s="186">
        <f>IF(D4&lt;5,0,IF($C$4=0,0,IF($D$4=0,0,IF($E$4=0,0,-PMT($E$4,$D$4,$C$4,,0)))))</f>
        <v>0</v>
      </c>
      <c r="D16" s="187">
        <f t="shared" si="6"/>
        <v>0</v>
      </c>
      <c r="E16" s="188">
        <f t="shared" si="1"/>
        <v>0</v>
      </c>
      <c r="F16" s="203">
        <f t="shared" si="7"/>
        <v>0</v>
      </c>
      <c r="H16" s="160" t="s">
        <v>110</v>
      </c>
      <c r="I16" s="224">
        <f t="shared" si="2"/>
        <v>0</v>
      </c>
      <c r="J16" s="225">
        <f t="shared" si="3"/>
        <v>0</v>
      </c>
      <c r="K16" s="226">
        <f t="shared" si="4"/>
        <v>0</v>
      </c>
      <c r="L16" s="227">
        <f t="shared" si="5"/>
        <v>0</v>
      </c>
    </row>
    <row r="17" spans="2:12">
      <c r="B17" s="165" t="s">
        <v>111</v>
      </c>
      <c r="C17" s="186">
        <f>IF(D4&lt;6,0,IF($C$4=0,0,IF($D$4=0,0,IF($E$4=0,0,-PMT($E$4,$D$4,$C$4,,0)))))</f>
        <v>0</v>
      </c>
      <c r="D17" s="187">
        <f t="shared" si="6"/>
        <v>0</v>
      </c>
      <c r="E17" s="188">
        <f t="shared" si="1"/>
        <v>0</v>
      </c>
      <c r="F17" s="204">
        <f t="shared" si="7"/>
        <v>0</v>
      </c>
      <c r="H17" s="160" t="s">
        <v>111</v>
      </c>
      <c r="I17" s="228">
        <f t="shared" si="2"/>
        <v>0</v>
      </c>
      <c r="J17" s="229">
        <f t="shared" si="3"/>
        <v>0</v>
      </c>
      <c r="K17" s="230">
        <f t="shared" si="4"/>
        <v>0</v>
      </c>
      <c r="L17" s="231">
        <f t="shared" si="5"/>
        <v>0</v>
      </c>
    </row>
    <row r="18" spans="2:12">
      <c r="C18" s="37"/>
      <c r="J18"/>
    </row>
    <row r="19" spans="2:12">
      <c r="B19" s="165" t="s">
        <v>225</v>
      </c>
      <c r="C19" s="166" t="s">
        <v>120</v>
      </c>
      <c r="D19" s="167" t="s">
        <v>241</v>
      </c>
      <c r="E19" s="167" t="s">
        <v>113</v>
      </c>
      <c r="F19" s="168" t="s">
        <v>116</v>
      </c>
      <c r="G19" s="66"/>
      <c r="H19" s="159" t="s">
        <v>237</v>
      </c>
      <c r="I19" s="161" t="s">
        <v>120</v>
      </c>
      <c r="J19" s="162" t="s">
        <v>241</v>
      </c>
      <c r="K19" s="162" t="s">
        <v>113</v>
      </c>
      <c r="L19" s="163" t="s">
        <v>116</v>
      </c>
    </row>
    <row r="20" spans="2:12">
      <c r="B20" s="165" t="s">
        <v>106</v>
      </c>
      <c r="C20" s="186">
        <f>IF($C$5=0,0,IF($D$5=0,0,IF($E$5=0,0,-PMT($E$5,$D$5,$C$5,,0))))</f>
        <v>0</v>
      </c>
      <c r="D20" s="187">
        <f>IF(C20=0,0,$E$5*C5)</f>
        <v>0</v>
      </c>
      <c r="E20" s="188">
        <f>IF(C20=0,0,C20-D20)</f>
        <v>0</v>
      </c>
      <c r="F20" s="202">
        <f>C5-E20</f>
        <v>0</v>
      </c>
      <c r="G20" s="67"/>
      <c r="H20" s="160" t="s">
        <v>106</v>
      </c>
      <c r="I20" s="220">
        <f>IF($G$5=0,C20,IF($G$5=1,C53,C86))</f>
        <v>0</v>
      </c>
      <c r="J20" s="221">
        <f t="shared" ref="J20:L20" si="8">IF($G$5=0,D20,IF($G$5=1,D53,D86))</f>
        <v>0</v>
      </c>
      <c r="K20" s="222">
        <f t="shared" si="8"/>
        <v>0</v>
      </c>
      <c r="L20" s="223">
        <f t="shared" si="8"/>
        <v>0</v>
      </c>
    </row>
    <row r="21" spans="2:12">
      <c r="B21" s="165" t="s">
        <v>107</v>
      </c>
      <c r="C21" s="186">
        <f>IF(D5&lt;2,0,IF($C$5=0,0,IF($D$5=0,0,IF($E$5=0,0,-PMT($E$5,$D$5,$C$5,,0)))))</f>
        <v>0</v>
      </c>
      <c r="D21" s="187">
        <f>IF(C21=0,0,$E$5*F20)</f>
        <v>0</v>
      </c>
      <c r="E21" s="188">
        <f t="shared" ref="E21:E25" si="9">IF(C21=0,0,C21-D21)</f>
        <v>0</v>
      </c>
      <c r="F21" s="203">
        <f>F20-E21</f>
        <v>0</v>
      </c>
      <c r="G21" s="67"/>
      <c r="H21" s="160" t="s">
        <v>107</v>
      </c>
      <c r="I21" s="224">
        <f t="shared" ref="I21:I25" si="10">IF($G$5=0,C21,IF($G$5=1,C54,C87))</f>
        <v>0</v>
      </c>
      <c r="J21" s="225">
        <f t="shared" ref="J21:J25" si="11">IF($G$5=0,D21,IF($G$5=1,D54,D87))</f>
        <v>0</v>
      </c>
      <c r="K21" s="226">
        <f t="shared" ref="K21:K25" si="12">IF($G$5=0,E21,IF($G$5=1,E54,E87))</f>
        <v>0</v>
      </c>
      <c r="L21" s="227">
        <f t="shared" ref="L21:L25" si="13">IF($G$5=0,F21,IF($G$5=1,F54,F87))</f>
        <v>0</v>
      </c>
    </row>
    <row r="22" spans="2:12">
      <c r="B22" s="165" t="s">
        <v>108</v>
      </c>
      <c r="C22" s="186">
        <f>IF(D5&lt;3,0,IF($C$5=0,0,IF($D$5=0,0,IF($E$5=0,0,-PMT($E$5,$D$5,$C$5,,0)))))</f>
        <v>0</v>
      </c>
      <c r="D22" s="187">
        <f>IF(C22=0,0,$E$5*F21)</f>
        <v>0</v>
      </c>
      <c r="E22" s="188">
        <f t="shared" si="9"/>
        <v>0</v>
      </c>
      <c r="F22" s="203">
        <f>F21-E22</f>
        <v>0</v>
      </c>
      <c r="G22" s="67"/>
      <c r="H22" s="160" t="s">
        <v>108</v>
      </c>
      <c r="I22" s="224">
        <f t="shared" si="10"/>
        <v>0</v>
      </c>
      <c r="J22" s="225">
        <f t="shared" si="11"/>
        <v>0</v>
      </c>
      <c r="K22" s="226">
        <f t="shared" si="12"/>
        <v>0</v>
      </c>
      <c r="L22" s="227">
        <f t="shared" si="13"/>
        <v>0</v>
      </c>
    </row>
    <row r="23" spans="2:12">
      <c r="B23" s="165" t="s">
        <v>109</v>
      </c>
      <c r="C23" s="186">
        <f>IF(D5&lt;4,0,IF($C$5=0,0,IF($D$5=0,0,IF($E$5=0,0,-PMT($E$5,$D$5,$C$5,,0)))))</f>
        <v>0</v>
      </c>
      <c r="D23" s="187">
        <f>IF(C23=0,0,$E$5*F22)</f>
        <v>0</v>
      </c>
      <c r="E23" s="188">
        <f t="shared" si="9"/>
        <v>0</v>
      </c>
      <c r="F23" s="203">
        <f t="shared" ref="F23:F25" si="14">F22-E23</f>
        <v>0</v>
      </c>
      <c r="G23" s="67"/>
      <c r="H23" s="160" t="s">
        <v>109</v>
      </c>
      <c r="I23" s="224">
        <f t="shared" si="10"/>
        <v>0</v>
      </c>
      <c r="J23" s="225">
        <f t="shared" si="11"/>
        <v>0</v>
      </c>
      <c r="K23" s="226">
        <f t="shared" si="12"/>
        <v>0</v>
      </c>
      <c r="L23" s="227">
        <f t="shared" si="13"/>
        <v>0</v>
      </c>
    </row>
    <row r="24" spans="2:12">
      <c r="B24" s="165" t="s">
        <v>110</v>
      </c>
      <c r="C24" s="186">
        <f>IF(D5&lt;5,0,IF($C$5=0,0,IF($D$5=0,0,IF($E$5=0,0,-PMT($E$5,$D$5,$C$5,,0)))))</f>
        <v>0</v>
      </c>
      <c r="D24" s="187">
        <f>IF(C24=0,0,$E$5*F23)</f>
        <v>0</v>
      </c>
      <c r="E24" s="188">
        <f t="shared" si="9"/>
        <v>0</v>
      </c>
      <c r="F24" s="203">
        <f t="shared" si="14"/>
        <v>0</v>
      </c>
      <c r="G24" s="67"/>
      <c r="H24" s="160" t="s">
        <v>110</v>
      </c>
      <c r="I24" s="224">
        <f t="shared" si="10"/>
        <v>0</v>
      </c>
      <c r="J24" s="225">
        <f t="shared" si="11"/>
        <v>0</v>
      </c>
      <c r="K24" s="226">
        <f t="shared" si="12"/>
        <v>0</v>
      </c>
      <c r="L24" s="227">
        <f t="shared" si="13"/>
        <v>0</v>
      </c>
    </row>
    <row r="25" spans="2:12">
      <c r="B25" s="165" t="s">
        <v>111</v>
      </c>
      <c r="C25" s="186">
        <f>IF(D5&lt;6,0,IF($C$5=0,0,IF($D$5=0,0,IF($E$5=0,0,-PMT($E$5,$D$5,$C$5,,0)))))</f>
        <v>0</v>
      </c>
      <c r="D25" s="187">
        <f>IF(C25=0,0,$E$5*F24)</f>
        <v>0</v>
      </c>
      <c r="E25" s="188">
        <f t="shared" si="9"/>
        <v>0</v>
      </c>
      <c r="F25" s="204">
        <f t="shared" si="14"/>
        <v>0</v>
      </c>
      <c r="H25" s="160" t="s">
        <v>111</v>
      </c>
      <c r="I25" s="228">
        <f t="shared" si="10"/>
        <v>0</v>
      </c>
      <c r="J25" s="229">
        <f t="shared" si="11"/>
        <v>0</v>
      </c>
      <c r="K25" s="230">
        <f t="shared" si="12"/>
        <v>0</v>
      </c>
      <c r="L25" s="231">
        <f t="shared" si="13"/>
        <v>0</v>
      </c>
    </row>
    <row r="27" spans="2:12">
      <c r="B27" s="165" t="s">
        <v>226</v>
      </c>
      <c r="C27" s="166" t="s">
        <v>120</v>
      </c>
      <c r="D27" s="167" t="s">
        <v>241</v>
      </c>
      <c r="E27" s="167" t="s">
        <v>113</v>
      </c>
      <c r="F27" s="168" t="s">
        <v>116</v>
      </c>
      <c r="H27" s="159" t="s">
        <v>238</v>
      </c>
      <c r="I27" s="161" t="s">
        <v>120</v>
      </c>
      <c r="J27" s="162" t="s">
        <v>241</v>
      </c>
      <c r="K27" s="162" t="s">
        <v>113</v>
      </c>
      <c r="L27" s="163" t="s">
        <v>116</v>
      </c>
    </row>
    <row r="28" spans="2:12">
      <c r="B28" s="165" t="s">
        <v>106</v>
      </c>
      <c r="C28" s="186">
        <f>IF($C$6=0,0,IF($D$6=0,0,IF($E$6=0,0,-PMT($E$6,$D$6,$C$6,,0))))</f>
        <v>0</v>
      </c>
      <c r="D28" s="187">
        <f>IF(C6=0,0,$E$6*C6)</f>
        <v>0</v>
      </c>
      <c r="E28" s="188">
        <f>IF(C28=0,0,C28-D28)</f>
        <v>0</v>
      </c>
      <c r="F28" s="202">
        <f>C6-E28</f>
        <v>0</v>
      </c>
      <c r="H28" s="160" t="s">
        <v>106</v>
      </c>
      <c r="I28" s="220">
        <f>IF($G$6=0,C28,IF($G$6=1,C61,C94))</f>
        <v>0</v>
      </c>
      <c r="J28" s="221">
        <f t="shared" ref="J28:L28" si="15">IF($G$6=0,D28,IF($G$6=1,D61,D94))</f>
        <v>0</v>
      </c>
      <c r="K28" s="222">
        <f t="shared" si="15"/>
        <v>0</v>
      </c>
      <c r="L28" s="223">
        <f t="shared" si="15"/>
        <v>0</v>
      </c>
    </row>
    <row r="29" spans="2:12">
      <c r="B29" s="165" t="s">
        <v>107</v>
      </c>
      <c r="C29" s="186">
        <f>IF(D6&lt;2,0,IF($C$6=0,0,IF($D$6=0,0,IF($E$6=0,0,-PMT($E$6,$D$6,$C$6,,0)))))</f>
        <v>0</v>
      </c>
      <c r="D29" s="187">
        <f>IF(C29=0,0,$E$6*F28)</f>
        <v>0</v>
      </c>
      <c r="E29" s="188">
        <f t="shared" ref="E29:E33" si="16">IF(C29=0,0,C29-D29)</f>
        <v>0</v>
      </c>
      <c r="F29" s="203">
        <f>F28-E29</f>
        <v>0</v>
      </c>
      <c r="H29" s="160" t="s">
        <v>107</v>
      </c>
      <c r="I29" s="224">
        <f t="shared" ref="I29:I33" si="17">IF($G$6=0,C29,IF($G$6=1,C62,C95))</f>
        <v>0</v>
      </c>
      <c r="J29" s="225">
        <f t="shared" ref="J29:J33" si="18">IF($G$6=0,D29,IF($G$6=1,D62,D95))</f>
        <v>0</v>
      </c>
      <c r="K29" s="226">
        <f t="shared" ref="K29:K33" si="19">IF($G$6=0,E29,IF($G$6=1,E62,E95))</f>
        <v>0</v>
      </c>
      <c r="L29" s="227">
        <f t="shared" ref="L29:L33" si="20">IF($G$6=0,F29,IF($G$6=1,F62,F95))</f>
        <v>0</v>
      </c>
    </row>
    <row r="30" spans="2:12">
      <c r="B30" s="165" t="s">
        <v>108</v>
      </c>
      <c r="C30" s="186">
        <f>IF(D6&lt;3,0,IF($C$6=0,0,IF($D$6=0,0,IF($E$6=0,0,-PMT($E$6,$D$6,$C$6,,0)))))</f>
        <v>0</v>
      </c>
      <c r="D30" s="187">
        <f>IF(C30=0,0,$E$6*F29)</f>
        <v>0</v>
      </c>
      <c r="E30" s="188">
        <f t="shared" si="16"/>
        <v>0</v>
      </c>
      <c r="F30" s="203">
        <f>F29-E30</f>
        <v>0</v>
      </c>
      <c r="H30" s="160" t="s">
        <v>108</v>
      </c>
      <c r="I30" s="224">
        <f t="shared" si="17"/>
        <v>0</v>
      </c>
      <c r="J30" s="225">
        <f t="shared" si="18"/>
        <v>0</v>
      </c>
      <c r="K30" s="226">
        <f t="shared" si="19"/>
        <v>0</v>
      </c>
      <c r="L30" s="227">
        <f t="shared" si="20"/>
        <v>0</v>
      </c>
    </row>
    <row r="31" spans="2:12">
      <c r="B31" s="165" t="s">
        <v>109</v>
      </c>
      <c r="C31" s="186">
        <f>IF(D6&lt;4,0,IF($C$6=0,0,IF($D$6=0,0,IF($E$6=0,0,-PMT($E$6,$D$6,$C$6,,0)))))</f>
        <v>0</v>
      </c>
      <c r="D31" s="187">
        <f>IF(C31=0,0,$E$6*F30)</f>
        <v>0</v>
      </c>
      <c r="E31" s="188">
        <f t="shared" si="16"/>
        <v>0</v>
      </c>
      <c r="F31" s="203">
        <f t="shared" ref="F31:F33" si="21">F30-E31</f>
        <v>0</v>
      </c>
      <c r="H31" s="160" t="s">
        <v>109</v>
      </c>
      <c r="I31" s="224">
        <f t="shared" si="17"/>
        <v>0</v>
      </c>
      <c r="J31" s="225">
        <f t="shared" si="18"/>
        <v>0</v>
      </c>
      <c r="K31" s="226">
        <f t="shared" si="19"/>
        <v>0</v>
      </c>
      <c r="L31" s="227">
        <f t="shared" si="20"/>
        <v>0</v>
      </c>
    </row>
    <row r="32" spans="2:12">
      <c r="B32" s="165" t="s">
        <v>110</v>
      </c>
      <c r="C32" s="186">
        <f>IF(D6&lt;5,0,IF($C$6=0,0,IF($D$6=0,0,IF($E$6=0,0,-PMT($E$6,$D$6,$C$6,,0)))))</f>
        <v>0</v>
      </c>
      <c r="D32" s="187">
        <f>IF(C32=0,0,$E$6*F31)</f>
        <v>0</v>
      </c>
      <c r="E32" s="188">
        <f t="shared" si="16"/>
        <v>0</v>
      </c>
      <c r="F32" s="203">
        <f t="shared" si="21"/>
        <v>0</v>
      </c>
      <c r="H32" s="160" t="s">
        <v>110</v>
      </c>
      <c r="I32" s="224">
        <f t="shared" si="17"/>
        <v>0</v>
      </c>
      <c r="J32" s="225">
        <f t="shared" si="18"/>
        <v>0</v>
      </c>
      <c r="K32" s="226">
        <f t="shared" si="19"/>
        <v>0</v>
      </c>
      <c r="L32" s="227">
        <f t="shared" si="20"/>
        <v>0</v>
      </c>
    </row>
    <row r="33" spans="2:12">
      <c r="B33" s="165" t="s">
        <v>111</v>
      </c>
      <c r="C33" s="186">
        <f>IF(D6&lt;6,0,IF($C$6=0,0,IF($D$6=0,0,IF($E$6=0,0,-PMT($E$6,$D$6,$C$6,,0)))))</f>
        <v>0</v>
      </c>
      <c r="D33" s="187">
        <f>IF(C33=0,0,$E$6*F32)</f>
        <v>0</v>
      </c>
      <c r="E33" s="188">
        <f t="shared" si="16"/>
        <v>0</v>
      </c>
      <c r="F33" s="204">
        <f t="shared" si="21"/>
        <v>0</v>
      </c>
      <c r="H33" s="160" t="s">
        <v>111</v>
      </c>
      <c r="I33" s="228">
        <f t="shared" si="17"/>
        <v>0</v>
      </c>
      <c r="J33" s="229">
        <f t="shared" si="18"/>
        <v>0</v>
      </c>
      <c r="K33" s="230">
        <f t="shared" si="19"/>
        <v>0</v>
      </c>
      <c r="L33" s="231">
        <f t="shared" si="20"/>
        <v>0</v>
      </c>
    </row>
    <row r="36" spans="2:12">
      <c r="B36" s="165" t="s">
        <v>227</v>
      </c>
      <c r="E36" s="167" t="s">
        <v>118</v>
      </c>
      <c r="F36" s="167" t="s">
        <v>119</v>
      </c>
      <c r="H36" s="164" t="s">
        <v>239</v>
      </c>
      <c r="I36" s="161" t="s">
        <v>120</v>
      </c>
      <c r="K36" s="162" t="s">
        <v>118</v>
      </c>
      <c r="L36" s="162" t="s">
        <v>119</v>
      </c>
    </row>
    <row r="37" spans="2:12">
      <c r="B37" s="165" t="s">
        <v>106</v>
      </c>
      <c r="E37" s="189">
        <f>IF(C7=0,0,F10)</f>
        <v>0</v>
      </c>
      <c r="F37" s="187">
        <f>C7-E37</f>
        <v>0</v>
      </c>
      <c r="H37" s="160" t="s">
        <v>106</v>
      </c>
      <c r="I37" s="220">
        <f>K37</f>
        <v>0</v>
      </c>
      <c r="K37" s="220">
        <f>IF($G$7=0,E37,IF($G$7=1,E70,E103))</f>
        <v>0</v>
      </c>
      <c r="L37" s="221">
        <f>IF($G$7=0,F37,IF($G$7=1,F70,F103))</f>
        <v>0</v>
      </c>
    </row>
    <row r="38" spans="2:12">
      <c r="B38" s="165" t="s">
        <v>107</v>
      </c>
      <c r="E38" s="189">
        <f>IF($D$7&gt;1,$E$37,0)</f>
        <v>0</v>
      </c>
      <c r="F38" s="190">
        <f>F37-E38</f>
        <v>0</v>
      </c>
      <c r="H38" s="160" t="s">
        <v>107</v>
      </c>
      <c r="I38" s="224">
        <f t="shared" ref="I38:I42" si="22">K38</f>
        <v>0</v>
      </c>
      <c r="K38" s="224">
        <f t="shared" ref="K38:L38" si="23">IF($G$7=0,E38,IF($G$7=1,E71,E104))</f>
        <v>0</v>
      </c>
      <c r="L38" s="225">
        <f t="shared" si="23"/>
        <v>0</v>
      </c>
    </row>
    <row r="39" spans="2:12">
      <c r="B39" s="165" t="s">
        <v>108</v>
      </c>
      <c r="E39" s="189">
        <f>IF($D$7&gt;2,$E$37,0)</f>
        <v>0</v>
      </c>
      <c r="F39" s="190">
        <f t="shared" ref="F39:F42" si="24">F38-E39</f>
        <v>0</v>
      </c>
      <c r="H39" s="160" t="s">
        <v>108</v>
      </c>
      <c r="I39" s="224">
        <f t="shared" si="22"/>
        <v>0</v>
      </c>
      <c r="K39" s="224">
        <f t="shared" ref="K39:L39" si="25">IF($G$7=0,E39,IF($G$7=1,E72,E105))</f>
        <v>0</v>
      </c>
      <c r="L39" s="225">
        <f t="shared" si="25"/>
        <v>0</v>
      </c>
    </row>
    <row r="40" spans="2:12">
      <c r="B40" s="165" t="s">
        <v>109</v>
      </c>
      <c r="E40" s="189">
        <f>IF($D$7&gt;3,$E$37,0)</f>
        <v>0</v>
      </c>
      <c r="F40" s="190">
        <f t="shared" si="24"/>
        <v>0</v>
      </c>
      <c r="H40" s="160" t="s">
        <v>109</v>
      </c>
      <c r="I40" s="224">
        <f t="shared" si="22"/>
        <v>0</v>
      </c>
      <c r="K40" s="224">
        <f t="shared" ref="K40:L40" si="26">IF($G$7=0,E40,IF($G$7=1,E73,E106))</f>
        <v>0</v>
      </c>
      <c r="L40" s="225">
        <f t="shared" si="26"/>
        <v>0</v>
      </c>
    </row>
    <row r="41" spans="2:12">
      <c r="B41" s="165" t="s">
        <v>110</v>
      </c>
      <c r="E41" s="189">
        <f>IF($D$7&gt;4,$E$37,0)</f>
        <v>0</v>
      </c>
      <c r="F41" s="190">
        <f t="shared" si="24"/>
        <v>0</v>
      </c>
      <c r="H41" s="160" t="s">
        <v>110</v>
      </c>
      <c r="I41" s="224">
        <f t="shared" si="22"/>
        <v>0</v>
      </c>
      <c r="K41" s="224">
        <f t="shared" ref="K41:L41" si="27">IF($G$7=0,E41,IF($G$7=1,E74,E107))</f>
        <v>0</v>
      </c>
      <c r="L41" s="225">
        <f t="shared" si="27"/>
        <v>0</v>
      </c>
    </row>
    <row r="42" spans="2:12">
      <c r="B42" s="165" t="s">
        <v>111</v>
      </c>
      <c r="E42" s="191">
        <f>IF($D$7&gt;5,$E$37,0)</f>
        <v>0</v>
      </c>
      <c r="F42" s="192">
        <f t="shared" si="24"/>
        <v>0</v>
      </c>
      <c r="H42" s="160" t="s">
        <v>111</v>
      </c>
      <c r="I42" s="228">
        <f t="shared" si="22"/>
        <v>0</v>
      </c>
      <c r="K42" s="228">
        <f t="shared" ref="K42:L42" si="28">IF($G$7=0,E42,IF($G$7=1,E75,E108))</f>
        <v>0</v>
      </c>
      <c r="L42" s="229">
        <f t="shared" si="28"/>
        <v>0</v>
      </c>
    </row>
    <row r="44" spans="2:12">
      <c r="B44" s="150" t="s">
        <v>228</v>
      </c>
      <c r="C44" s="151" t="s">
        <v>120</v>
      </c>
      <c r="D44" s="152" t="s">
        <v>241</v>
      </c>
      <c r="E44" s="152" t="s">
        <v>113</v>
      </c>
      <c r="F44" s="153" t="s">
        <v>116</v>
      </c>
      <c r="H44" s="8" t="s">
        <v>240</v>
      </c>
      <c r="I44" s="59" t="s">
        <v>243</v>
      </c>
      <c r="J44" s="60" t="s">
        <v>112</v>
      </c>
      <c r="K44" s="60" t="s">
        <v>242</v>
      </c>
      <c r="L44" s="61" t="s">
        <v>116</v>
      </c>
    </row>
    <row r="45" spans="2:12">
      <c r="B45" s="150" t="s">
        <v>106</v>
      </c>
      <c r="C45" s="193">
        <f>D45</f>
        <v>0</v>
      </c>
      <c r="D45" s="194">
        <f>D12</f>
        <v>0</v>
      </c>
      <c r="E45" s="195">
        <f>C45-D45</f>
        <v>0</v>
      </c>
      <c r="F45" s="205">
        <f>C4</f>
        <v>0</v>
      </c>
      <c r="H45" s="8" t="s">
        <v>106</v>
      </c>
      <c r="I45" s="177">
        <f>I12+I20+I28+I37</f>
        <v>0</v>
      </c>
      <c r="J45" s="178">
        <f t="shared" ref="J45:L45" si="29">J12+J20+J28+J37</f>
        <v>0</v>
      </c>
      <c r="K45" s="179">
        <f t="shared" si="29"/>
        <v>0</v>
      </c>
      <c r="L45" s="232">
        <f t="shared" si="29"/>
        <v>0</v>
      </c>
    </row>
    <row r="46" spans="2:12">
      <c r="B46" s="150" t="s">
        <v>107</v>
      </c>
      <c r="C46" s="196">
        <f>C12</f>
        <v>0</v>
      </c>
      <c r="D46" s="197">
        <f t="shared" ref="D46:F46" si="30">D12</f>
        <v>0</v>
      </c>
      <c r="E46" s="198">
        <f>E12</f>
        <v>0</v>
      </c>
      <c r="F46" s="206">
        <f t="shared" si="30"/>
        <v>0</v>
      </c>
      <c r="H46" s="8" t="s">
        <v>107</v>
      </c>
      <c r="I46" s="180">
        <f t="shared" ref="I46:L50" si="31">I13+I21+I29+I38</f>
        <v>0</v>
      </c>
      <c r="J46" s="181">
        <f t="shared" si="31"/>
        <v>0</v>
      </c>
      <c r="K46" s="182">
        <f t="shared" si="31"/>
        <v>0</v>
      </c>
      <c r="L46" s="233">
        <f t="shared" si="31"/>
        <v>0</v>
      </c>
    </row>
    <row r="47" spans="2:12">
      <c r="B47" s="150" t="s">
        <v>108</v>
      </c>
      <c r="C47" s="196">
        <f t="shared" ref="C47:F47" si="32">C13</f>
        <v>0</v>
      </c>
      <c r="D47" s="197">
        <f t="shared" si="32"/>
        <v>0</v>
      </c>
      <c r="E47" s="198">
        <f t="shared" si="32"/>
        <v>0</v>
      </c>
      <c r="F47" s="206">
        <f t="shared" si="32"/>
        <v>0</v>
      </c>
      <c r="H47" s="8" t="s">
        <v>108</v>
      </c>
      <c r="I47" s="180">
        <f t="shared" si="31"/>
        <v>0</v>
      </c>
      <c r="J47" s="181">
        <f t="shared" si="31"/>
        <v>0</v>
      </c>
      <c r="K47" s="182">
        <f t="shared" si="31"/>
        <v>0</v>
      </c>
      <c r="L47" s="233">
        <f t="shared" si="31"/>
        <v>0</v>
      </c>
    </row>
    <row r="48" spans="2:12">
      <c r="B48" s="150" t="s">
        <v>109</v>
      </c>
      <c r="C48" s="196">
        <f t="shared" ref="C48:F48" si="33">C14</f>
        <v>0</v>
      </c>
      <c r="D48" s="197">
        <f t="shared" si="33"/>
        <v>0</v>
      </c>
      <c r="E48" s="198">
        <f t="shared" si="33"/>
        <v>0</v>
      </c>
      <c r="F48" s="206">
        <f t="shared" si="33"/>
        <v>0</v>
      </c>
      <c r="H48" s="8" t="s">
        <v>109</v>
      </c>
      <c r="I48" s="180">
        <f t="shared" si="31"/>
        <v>0</v>
      </c>
      <c r="J48" s="181">
        <f t="shared" si="31"/>
        <v>0</v>
      </c>
      <c r="K48" s="182">
        <f t="shared" si="31"/>
        <v>0</v>
      </c>
      <c r="L48" s="233">
        <f t="shared" si="31"/>
        <v>0</v>
      </c>
    </row>
    <row r="49" spans="2:12">
      <c r="B49" s="150" t="s">
        <v>110</v>
      </c>
      <c r="C49" s="196">
        <f t="shared" ref="C49:F49" si="34">C15</f>
        <v>0</v>
      </c>
      <c r="D49" s="197">
        <f t="shared" si="34"/>
        <v>0</v>
      </c>
      <c r="E49" s="198">
        <f t="shared" si="34"/>
        <v>0</v>
      </c>
      <c r="F49" s="206">
        <f t="shared" si="34"/>
        <v>0</v>
      </c>
      <c r="H49" s="8" t="s">
        <v>110</v>
      </c>
      <c r="I49" s="180">
        <f t="shared" si="31"/>
        <v>0</v>
      </c>
      <c r="J49" s="181">
        <f t="shared" si="31"/>
        <v>0</v>
      </c>
      <c r="K49" s="182">
        <f t="shared" si="31"/>
        <v>0</v>
      </c>
      <c r="L49" s="233">
        <f t="shared" si="31"/>
        <v>0</v>
      </c>
    </row>
    <row r="50" spans="2:12">
      <c r="B50" s="150" t="s">
        <v>111</v>
      </c>
      <c r="C50" s="199">
        <f t="shared" ref="C50:F50" si="35">C16</f>
        <v>0</v>
      </c>
      <c r="D50" s="200">
        <f t="shared" si="35"/>
        <v>0</v>
      </c>
      <c r="E50" s="201">
        <f t="shared" si="35"/>
        <v>0</v>
      </c>
      <c r="F50" s="207">
        <f t="shared" si="35"/>
        <v>0</v>
      </c>
      <c r="H50" s="8" t="s">
        <v>111</v>
      </c>
      <c r="I50" s="183">
        <f t="shared" si="31"/>
        <v>0</v>
      </c>
      <c r="J50" s="184">
        <f t="shared" si="31"/>
        <v>0</v>
      </c>
      <c r="K50" s="185">
        <f t="shared" si="31"/>
        <v>0</v>
      </c>
      <c r="L50" s="234">
        <f t="shared" si="31"/>
        <v>0</v>
      </c>
    </row>
    <row r="51" spans="2:12">
      <c r="C51" s="37"/>
    </row>
    <row r="52" spans="2:12">
      <c r="B52" s="150" t="s">
        <v>230</v>
      </c>
      <c r="C52" s="151" t="s">
        <v>120</v>
      </c>
      <c r="D52" s="152" t="s">
        <v>241</v>
      </c>
      <c r="E52" s="152" t="s">
        <v>113</v>
      </c>
      <c r="F52" s="153" t="s">
        <v>116</v>
      </c>
    </row>
    <row r="53" spans="2:12">
      <c r="B53" s="150" t="s">
        <v>106</v>
      </c>
      <c r="C53" s="193">
        <f>D20</f>
        <v>0</v>
      </c>
      <c r="D53" s="194">
        <f>D20</f>
        <v>0</v>
      </c>
      <c r="E53" s="195">
        <f>C53-D53</f>
        <v>0</v>
      </c>
      <c r="F53" s="205">
        <f>C5</f>
        <v>0</v>
      </c>
    </row>
    <row r="54" spans="2:12">
      <c r="B54" s="150" t="s">
        <v>107</v>
      </c>
      <c r="C54" s="196">
        <f>C20</f>
        <v>0</v>
      </c>
      <c r="D54" s="197">
        <f t="shared" ref="D54:F54" si="36">D20</f>
        <v>0</v>
      </c>
      <c r="E54" s="198">
        <f>E20</f>
        <v>0</v>
      </c>
      <c r="F54" s="206">
        <f t="shared" si="36"/>
        <v>0</v>
      </c>
    </row>
    <row r="55" spans="2:12">
      <c r="B55" s="150" t="s">
        <v>108</v>
      </c>
      <c r="C55" s="196">
        <f t="shared" ref="C55:F55" si="37">C21</f>
        <v>0</v>
      </c>
      <c r="D55" s="197">
        <f t="shared" si="37"/>
        <v>0</v>
      </c>
      <c r="E55" s="198">
        <f t="shared" si="37"/>
        <v>0</v>
      </c>
      <c r="F55" s="206">
        <f t="shared" si="37"/>
        <v>0</v>
      </c>
    </row>
    <row r="56" spans="2:12">
      <c r="B56" s="150" t="s">
        <v>109</v>
      </c>
      <c r="C56" s="196">
        <f t="shared" ref="C56:F56" si="38">C22</f>
        <v>0</v>
      </c>
      <c r="D56" s="197">
        <f t="shared" si="38"/>
        <v>0</v>
      </c>
      <c r="E56" s="198">
        <f t="shared" si="38"/>
        <v>0</v>
      </c>
      <c r="F56" s="206">
        <f t="shared" si="38"/>
        <v>0</v>
      </c>
    </row>
    <row r="57" spans="2:12">
      <c r="B57" s="150" t="s">
        <v>110</v>
      </c>
      <c r="C57" s="196">
        <f t="shared" ref="C57:F57" si="39">C23</f>
        <v>0</v>
      </c>
      <c r="D57" s="197">
        <f t="shared" si="39"/>
        <v>0</v>
      </c>
      <c r="E57" s="198">
        <f t="shared" si="39"/>
        <v>0</v>
      </c>
      <c r="F57" s="206">
        <f t="shared" si="39"/>
        <v>0</v>
      </c>
    </row>
    <row r="58" spans="2:12">
      <c r="B58" s="150" t="s">
        <v>111</v>
      </c>
      <c r="C58" s="199">
        <f t="shared" ref="C58:F58" si="40">C24</f>
        <v>0</v>
      </c>
      <c r="D58" s="200">
        <f t="shared" si="40"/>
        <v>0</v>
      </c>
      <c r="E58" s="201">
        <f t="shared" si="40"/>
        <v>0</v>
      </c>
      <c r="F58" s="207">
        <f t="shared" si="40"/>
        <v>0</v>
      </c>
    </row>
    <row r="60" spans="2:12">
      <c r="B60" s="150" t="s">
        <v>231</v>
      </c>
      <c r="C60" s="151" t="s">
        <v>120</v>
      </c>
      <c r="D60" s="152" t="s">
        <v>241</v>
      </c>
      <c r="E60" s="152" t="s">
        <v>113</v>
      </c>
      <c r="F60" s="153" t="s">
        <v>116</v>
      </c>
    </row>
    <row r="61" spans="2:12">
      <c r="B61" s="150" t="s">
        <v>106</v>
      </c>
      <c r="C61" s="193">
        <f>D61</f>
        <v>0</v>
      </c>
      <c r="D61" s="194">
        <f>D28</f>
        <v>0</v>
      </c>
      <c r="E61" s="195">
        <f>C61-D61</f>
        <v>0</v>
      </c>
      <c r="F61" s="205">
        <f>C6</f>
        <v>0</v>
      </c>
    </row>
    <row r="62" spans="2:12">
      <c r="B62" s="150" t="s">
        <v>107</v>
      </c>
      <c r="C62" s="196">
        <f>C28</f>
        <v>0</v>
      </c>
      <c r="D62" s="197">
        <f t="shared" ref="D62:F62" si="41">D28</f>
        <v>0</v>
      </c>
      <c r="E62" s="198">
        <f>E28</f>
        <v>0</v>
      </c>
      <c r="F62" s="206">
        <f t="shared" si="41"/>
        <v>0</v>
      </c>
    </row>
    <row r="63" spans="2:12">
      <c r="B63" s="150" t="s">
        <v>108</v>
      </c>
      <c r="C63" s="196">
        <f t="shared" ref="C63:F63" si="42">C29</f>
        <v>0</v>
      </c>
      <c r="D63" s="197">
        <f t="shared" si="42"/>
        <v>0</v>
      </c>
      <c r="E63" s="198">
        <f t="shared" si="42"/>
        <v>0</v>
      </c>
      <c r="F63" s="206">
        <f t="shared" si="42"/>
        <v>0</v>
      </c>
    </row>
    <row r="64" spans="2:12">
      <c r="B64" s="150" t="s">
        <v>109</v>
      </c>
      <c r="C64" s="196">
        <f t="shared" ref="C64:F64" si="43">C30</f>
        <v>0</v>
      </c>
      <c r="D64" s="197">
        <f t="shared" si="43"/>
        <v>0</v>
      </c>
      <c r="E64" s="198">
        <f t="shared" si="43"/>
        <v>0</v>
      </c>
      <c r="F64" s="206">
        <f t="shared" si="43"/>
        <v>0</v>
      </c>
    </row>
    <row r="65" spans="2:6">
      <c r="B65" s="150" t="s">
        <v>110</v>
      </c>
      <c r="C65" s="196">
        <f t="shared" ref="C65:F65" si="44">C31</f>
        <v>0</v>
      </c>
      <c r="D65" s="197">
        <f t="shared" si="44"/>
        <v>0</v>
      </c>
      <c r="E65" s="198">
        <f t="shared" si="44"/>
        <v>0</v>
      </c>
      <c r="F65" s="206">
        <f t="shared" si="44"/>
        <v>0</v>
      </c>
    </row>
    <row r="66" spans="2:6">
      <c r="B66" s="150" t="s">
        <v>111</v>
      </c>
      <c r="C66" s="199">
        <f t="shared" ref="C66:F66" si="45">C32</f>
        <v>0</v>
      </c>
      <c r="D66" s="200">
        <f t="shared" si="45"/>
        <v>0</v>
      </c>
      <c r="E66" s="201">
        <f t="shared" si="45"/>
        <v>0</v>
      </c>
      <c r="F66" s="207">
        <f t="shared" si="45"/>
        <v>0</v>
      </c>
    </row>
    <row r="69" spans="2:6">
      <c r="B69" s="150" t="s">
        <v>232</v>
      </c>
      <c r="E69" s="152" t="s">
        <v>118</v>
      </c>
      <c r="F69" s="152" t="s">
        <v>119</v>
      </c>
    </row>
    <row r="70" spans="2:6">
      <c r="B70" s="150" t="s">
        <v>106</v>
      </c>
      <c r="E70" s="193">
        <f>IF(C40=0,0,F43)</f>
        <v>0</v>
      </c>
      <c r="F70" s="194">
        <f>C7</f>
        <v>0</v>
      </c>
    </row>
    <row r="71" spans="2:6">
      <c r="B71" s="150" t="s">
        <v>107</v>
      </c>
      <c r="E71" s="196">
        <f>IF($D$7&gt;1,$E$37,0)</f>
        <v>0</v>
      </c>
      <c r="F71" s="197">
        <f>F70-E71</f>
        <v>0</v>
      </c>
    </row>
    <row r="72" spans="2:6">
      <c r="B72" s="150" t="s">
        <v>108</v>
      </c>
      <c r="E72" s="196">
        <f>IF($D$7&gt;2,$E$37,0)</f>
        <v>0</v>
      </c>
      <c r="F72" s="197">
        <f t="shared" ref="F72:F75" si="46">F71-E72</f>
        <v>0</v>
      </c>
    </row>
    <row r="73" spans="2:6">
      <c r="B73" s="150" t="s">
        <v>109</v>
      </c>
      <c r="E73" s="196">
        <f>IF($D$7&gt;3,$E$37,0)</f>
        <v>0</v>
      </c>
      <c r="F73" s="197">
        <f t="shared" si="46"/>
        <v>0</v>
      </c>
    </row>
    <row r="74" spans="2:6">
      <c r="B74" s="150" t="s">
        <v>110</v>
      </c>
      <c r="E74" s="196">
        <f>IF($D$7&gt;4,$E$37,0)</f>
        <v>0</v>
      </c>
      <c r="F74" s="197">
        <f t="shared" si="46"/>
        <v>0</v>
      </c>
    </row>
    <row r="75" spans="2:6">
      <c r="B75" s="150" t="s">
        <v>111</v>
      </c>
      <c r="E75" s="199">
        <f>IF($D$7&gt;5,$E$37,0)</f>
        <v>0</v>
      </c>
      <c r="F75" s="200">
        <f t="shared" si="46"/>
        <v>0</v>
      </c>
    </row>
    <row r="77" spans="2:6">
      <c r="B77" s="155" t="s">
        <v>233</v>
      </c>
      <c r="C77" s="156" t="s">
        <v>120</v>
      </c>
      <c r="D77" s="157" t="s">
        <v>241</v>
      </c>
      <c r="E77" s="157" t="s">
        <v>113</v>
      </c>
      <c r="F77" s="158" t="s">
        <v>116</v>
      </c>
    </row>
    <row r="78" spans="2:6">
      <c r="B78" s="155" t="s">
        <v>106</v>
      </c>
      <c r="C78" s="208">
        <f>D78</f>
        <v>0</v>
      </c>
      <c r="D78" s="209">
        <f>D45</f>
        <v>0</v>
      </c>
      <c r="E78" s="210">
        <f>C78-D78</f>
        <v>0</v>
      </c>
      <c r="F78" s="211">
        <f>C4</f>
        <v>0</v>
      </c>
    </row>
    <row r="79" spans="2:6">
      <c r="B79" s="155" t="s">
        <v>107</v>
      </c>
      <c r="C79" s="212">
        <f>C45</f>
        <v>0</v>
      </c>
      <c r="D79" s="213">
        <f t="shared" ref="D79:F79" si="47">D45</f>
        <v>0</v>
      </c>
      <c r="E79" s="214">
        <f t="shared" si="47"/>
        <v>0</v>
      </c>
      <c r="F79" s="215">
        <f t="shared" si="47"/>
        <v>0</v>
      </c>
    </row>
    <row r="80" spans="2:6">
      <c r="B80" s="155" t="s">
        <v>108</v>
      </c>
      <c r="C80" s="212">
        <f>C12</f>
        <v>0</v>
      </c>
      <c r="D80" s="213">
        <f t="shared" ref="D80:F80" si="48">D12</f>
        <v>0</v>
      </c>
      <c r="E80" s="214">
        <f t="shared" si="48"/>
        <v>0</v>
      </c>
      <c r="F80" s="215">
        <f t="shared" si="48"/>
        <v>0</v>
      </c>
    </row>
    <row r="81" spans="2:6">
      <c r="B81" s="155" t="s">
        <v>109</v>
      </c>
      <c r="C81" s="212">
        <f t="shared" ref="C81:F81" si="49">C13</f>
        <v>0</v>
      </c>
      <c r="D81" s="213">
        <f t="shared" si="49"/>
        <v>0</v>
      </c>
      <c r="E81" s="214">
        <f t="shared" si="49"/>
        <v>0</v>
      </c>
      <c r="F81" s="215">
        <f t="shared" si="49"/>
        <v>0</v>
      </c>
    </row>
    <row r="82" spans="2:6">
      <c r="B82" s="155" t="s">
        <v>110</v>
      </c>
      <c r="C82" s="212">
        <f t="shared" ref="C82:F82" si="50">C14</f>
        <v>0</v>
      </c>
      <c r="D82" s="213">
        <f t="shared" si="50"/>
        <v>0</v>
      </c>
      <c r="E82" s="214">
        <f t="shared" si="50"/>
        <v>0</v>
      </c>
      <c r="F82" s="215">
        <f t="shared" si="50"/>
        <v>0</v>
      </c>
    </row>
    <row r="83" spans="2:6">
      <c r="B83" s="155" t="s">
        <v>111</v>
      </c>
      <c r="C83" s="216">
        <f t="shared" ref="C83:F83" si="51">C15</f>
        <v>0</v>
      </c>
      <c r="D83" s="217">
        <f t="shared" si="51"/>
        <v>0</v>
      </c>
      <c r="E83" s="218">
        <f t="shared" si="51"/>
        <v>0</v>
      </c>
      <c r="F83" s="219">
        <f t="shared" si="51"/>
        <v>0</v>
      </c>
    </row>
    <row r="84" spans="2:6">
      <c r="C84" s="37"/>
    </row>
    <row r="85" spans="2:6">
      <c r="B85" s="155" t="s">
        <v>229</v>
      </c>
      <c r="C85" s="156" t="s">
        <v>120</v>
      </c>
      <c r="D85" s="157" t="s">
        <v>241</v>
      </c>
      <c r="E85" s="157" t="s">
        <v>113</v>
      </c>
      <c r="F85" s="158" t="s">
        <v>116</v>
      </c>
    </row>
    <row r="86" spans="2:6">
      <c r="B86" s="155" t="s">
        <v>106</v>
      </c>
      <c r="C86" s="208">
        <f>D53</f>
        <v>0</v>
      </c>
      <c r="D86" s="209">
        <f>D53</f>
        <v>0</v>
      </c>
      <c r="E86" s="210">
        <f>C86-D86</f>
        <v>0</v>
      </c>
      <c r="F86" s="211">
        <f>C5</f>
        <v>0</v>
      </c>
    </row>
    <row r="87" spans="2:6">
      <c r="B87" s="155" t="s">
        <v>107</v>
      </c>
      <c r="C87" s="212">
        <f>C53</f>
        <v>0</v>
      </c>
      <c r="D87" s="213">
        <f t="shared" ref="D87:F87" si="52">D53</f>
        <v>0</v>
      </c>
      <c r="E87" s="214">
        <f t="shared" si="52"/>
        <v>0</v>
      </c>
      <c r="F87" s="215">
        <f t="shared" si="52"/>
        <v>0</v>
      </c>
    </row>
    <row r="88" spans="2:6">
      <c r="B88" s="155" t="s">
        <v>108</v>
      </c>
      <c r="C88" s="212">
        <f>C20</f>
        <v>0</v>
      </c>
      <c r="D88" s="213">
        <f t="shared" ref="D88:F88" si="53">D20</f>
        <v>0</v>
      </c>
      <c r="E88" s="214">
        <f t="shared" si="53"/>
        <v>0</v>
      </c>
      <c r="F88" s="215">
        <f t="shared" si="53"/>
        <v>0</v>
      </c>
    </row>
    <row r="89" spans="2:6">
      <c r="B89" s="155" t="s">
        <v>109</v>
      </c>
      <c r="C89" s="212">
        <f t="shared" ref="C89:F89" si="54">C21</f>
        <v>0</v>
      </c>
      <c r="D89" s="213">
        <f t="shared" si="54"/>
        <v>0</v>
      </c>
      <c r="E89" s="214">
        <f t="shared" si="54"/>
        <v>0</v>
      </c>
      <c r="F89" s="215">
        <f t="shared" si="54"/>
        <v>0</v>
      </c>
    </row>
    <row r="90" spans="2:6">
      <c r="B90" s="155" t="s">
        <v>110</v>
      </c>
      <c r="C90" s="212">
        <f t="shared" ref="C90:F90" si="55">C22</f>
        <v>0</v>
      </c>
      <c r="D90" s="213">
        <f t="shared" si="55"/>
        <v>0</v>
      </c>
      <c r="E90" s="214">
        <f t="shared" si="55"/>
        <v>0</v>
      </c>
      <c r="F90" s="215">
        <f t="shared" si="55"/>
        <v>0</v>
      </c>
    </row>
    <row r="91" spans="2:6">
      <c r="B91" s="155" t="s">
        <v>111</v>
      </c>
      <c r="C91" s="216">
        <f t="shared" ref="C91:F91" si="56">C23</f>
        <v>0</v>
      </c>
      <c r="D91" s="217">
        <f t="shared" si="56"/>
        <v>0</v>
      </c>
      <c r="E91" s="218">
        <f t="shared" si="56"/>
        <v>0</v>
      </c>
      <c r="F91" s="219">
        <f t="shared" si="56"/>
        <v>0</v>
      </c>
    </row>
    <row r="93" spans="2:6">
      <c r="B93" s="155" t="s">
        <v>234</v>
      </c>
      <c r="C93" s="156" t="s">
        <v>120</v>
      </c>
      <c r="D93" s="157" t="s">
        <v>241</v>
      </c>
      <c r="E93" s="157" t="s">
        <v>113</v>
      </c>
      <c r="F93" s="158" t="s">
        <v>116</v>
      </c>
    </row>
    <row r="94" spans="2:6">
      <c r="B94" s="155" t="s">
        <v>106</v>
      </c>
      <c r="C94" s="208">
        <f>D94</f>
        <v>0</v>
      </c>
      <c r="D94" s="209">
        <f>D61</f>
        <v>0</v>
      </c>
      <c r="E94" s="210">
        <f>C94-D94</f>
        <v>0</v>
      </c>
      <c r="F94" s="211">
        <f>F61</f>
        <v>0</v>
      </c>
    </row>
    <row r="95" spans="2:6">
      <c r="B95" s="155" t="s">
        <v>107</v>
      </c>
      <c r="C95" s="212">
        <f>C61</f>
        <v>0</v>
      </c>
      <c r="D95" s="213">
        <f t="shared" ref="D95:F95" si="57">D61</f>
        <v>0</v>
      </c>
      <c r="E95" s="214">
        <f t="shared" si="57"/>
        <v>0</v>
      </c>
      <c r="F95" s="215">
        <f t="shared" si="57"/>
        <v>0</v>
      </c>
    </row>
    <row r="96" spans="2:6">
      <c r="B96" s="155" t="s">
        <v>108</v>
      </c>
      <c r="C96" s="212">
        <f>C28</f>
        <v>0</v>
      </c>
      <c r="D96" s="213">
        <f t="shared" ref="D96:F96" si="58">D28</f>
        <v>0</v>
      </c>
      <c r="E96" s="214">
        <f t="shared" si="58"/>
        <v>0</v>
      </c>
      <c r="F96" s="215">
        <f t="shared" si="58"/>
        <v>0</v>
      </c>
    </row>
    <row r="97" spans="2:6">
      <c r="B97" s="155" t="s">
        <v>109</v>
      </c>
      <c r="C97" s="212">
        <f t="shared" ref="C97:F97" si="59">C29</f>
        <v>0</v>
      </c>
      <c r="D97" s="213">
        <f t="shared" si="59"/>
        <v>0</v>
      </c>
      <c r="E97" s="214">
        <f t="shared" si="59"/>
        <v>0</v>
      </c>
      <c r="F97" s="215">
        <f t="shared" si="59"/>
        <v>0</v>
      </c>
    </row>
    <row r="98" spans="2:6">
      <c r="B98" s="155" t="s">
        <v>110</v>
      </c>
      <c r="C98" s="212">
        <f t="shared" ref="C98:F98" si="60">C30</f>
        <v>0</v>
      </c>
      <c r="D98" s="213">
        <f t="shared" si="60"/>
        <v>0</v>
      </c>
      <c r="E98" s="214">
        <f t="shared" si="60"/>
        <v>0</v>
      </c>
      <c r="F98" s="215">
        <f t="shared" si="60"/>
        <v>0</v>
      </c>
    </row>
    <row r="99" spans="2:6">
      <c r="B99" s="155" t="s">
        <v>111</v>
      </c>
      <c r="C99" s="216">
        <f t="shared" ref="C99:F99" si="61">C31</f>
        <v>0</v>
      </c>
      <c r="D99" s="217">
        <f t="shared" si="61"/>
        <v>0</v>
      </c>
      <c r="E99" s="218">
        <f t="shared" si="61"/>
        <v>0</v>
      </c>
      <c r="F99" s="219">
        <f t="shared" si="61"/>
        <v>0</v>
      </c>
    </row>
    <row r="102" spans="2:6">
      <c r="B102" s="154" t="s">
        <v>235</v>
      </c>
      <c r="E102" s="157" t="s">
        <v>118</v>
      </c>
      <c r="F102" s="157" t="s">
        <v>119</v>
      </c>
    </row>
    <row r="103" spans="2:6">
      <c r="B103" s="155" t="s">
        <v>106</v>
      </c>
      <c r="E103" s="208">
        <f>IF(C73=0,0,F76)</f>
        <v>0</v>
      </c>
      <c r="F103" s="209">
        <f>C7</f>
        <v>0</v>
      </c>
    </row>
    <row r="104" spans="2:6">
      <c r="B104" s="155" t="s">
        <v>107</v>
      </c>
      <c r="E104" s="212">
        <v>0</v>
      </c>
      <c r="F104" s="213">
        <f>C7</f>
        <v>0</v>
      </c>
    </row>
    <row r="105" spans="2:6">
      <c r="B105" s="155" t="s">
        <v>108</v>
      </c>
      <c r="E105" s="212">
        <f>E37</f>
        <v>0</v>
      </c>
      <c r="F105" s="213">
        <f>F37</f>
        <v>0</v>
      </c>
    </row>
    <row r="106" spans="2:6">
      <c r="B106" s="155" t="s">
        <v>109</v>
      </c>
      <c r="E106" s="212">
        <f t="shared" ref="E106:F106" si="62">E38</f>
        <v>0</v>
      </c>
      <c r="F106" s="213">
        <f t="shared" si="62"/>
        <v>0</v>
      </c>
    </row>
    <row r="107" spans="2:6">
      <c r="B107" s="155" t="s">
        <v>110</v>
      </c>
      <c r="E107" s="212">
        <f t="shared" ref="E107:F107" si="63">E39</f>
        <v>0</v>
      </c>
      <c r="F107" s="213">
        <f t="shared" si="63"/>
        <v>0</v>
      </c>
    </row>
    <row r="108" spans="2:6">
      <c r="B108" s="155" t="s">
        <v>111</v>
      </c>
      <c r="E108" s="216">
        <f t="shared" ref="E108:F108" si="64">E40</f>
        <v>0</v>
      </c>
      <c r="F108" s="217">
        <f t="shared" si="64"/>
        <v>0</v>
      </c>
    </row>
  </sheetData>
  <sheetProtection algorithmName="SHA-512" hashValue="bEGWL1HNZCinAn+5j6rU7jyNVyF41UBsozDv/uidw1vvqEzaU87OtSEG2jg1YNd6DqavvgbDLQkwA6jpAD+lkA==" saltValue="DLNnTndZ4rWZpcmfJaaoLg==" spinCount="100000" sheet="1" objects="1" scenarios="1"/>
  <phoneticPr fontId="34" type="noConversion"/>
  <dataValidations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rintOptions horizontalCentered="1" verticalCentered="1"/>
  <pageMargins left="0.70866141732283472" right="0.70866141732283472" top="0.74803149606299213" bottom="0.74803149606299213" header="0.31496062992125984" footer="0.31496062992125984"/>
  <pageSetup paperSize="9" scale="45" fitToHeight="0" orientation="landscape" r:id="rId1"/>
  <headerFoot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C64B-6BED-4789-BB3F-91887ED36DCE}">
  <sheetPr>
    <tabColor rgb="FFFF9999"/>
  </sheetPr>
  <dimension ref="A1:P78"/>
  <sheetViews>
    <sheetView topLeftCell="A35" workbookViewId="0">
      <selection activeCell="I59" sqref="I59:J66"/>
    </sheetView>
  </sheetViews>
  <sheetFormatPr baseColWidth="10" defaultRowHeight="15"/>
  <cols>
    <col min="2" max="2" width="19" customWidth="1"/>
    <col min="3" max="3" width="13.5703125" customWidth="1"/>
    <col min="4" max="4" width="26.140625" customWidth="1"/>
    <col min="5" max="5" width="17.140625" customWidth="1"/>
  </cols>
  <sheetData>
    <row r="1" spans="1:16" ht="30">
      <c r="A1" s="1"/>
      <c r="B1" s="68" t="s">
        <v>330</v>
      </c>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241" t="s">
        <v>323</v>
      </c>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38" t="s">
        <v>302</v>
      </c>
      <c r="C5" s="1"/>
      <c r="D5" s="1"/>
      <c r="E5" s="1"/>
      <c r="F5" s="1"/>
      <c r="G5" s="1"/>
      <c r="H5" s="1"/>
      <c r="I5" s="1"/>
      <c r="J5" s="1"/>
      <c r="K5" s="1"/>
      <c r="L5" s="1"/>
      <c r="M5" s="1"/>
      <c r="N5" s="1"/>
      <c r="O5" s="1"/>
      <c r="P5" s="1"/>
    </row>
    <row r="6" spans="1:16">
      <c r="A6" s="1"/>
      <c r="B6" s="1" t="s">
        <v>248</v>
      </c>
      <c r="C6" s="1"/>
      <c r="D6" s="1" t="s">
        <v>333</v>
      </c>
      <c r="E6" s="1"/>
      <c r="F6" s="138" t="s">
        <v>250</v>
      </c>
      <c r="G6" s="1"/>
      <c r="H6" s="1"/>
      <c r="I6" s="1"/>
      <c r="J6" s="1"/>
      <c r="K6" s="1"/>
      <c r="L6" s="1"/>
      <c r="M6" s="1"/>
      <c r="N6" s="1"/>
      <c r="O6" s="1"/>
      <c r="P6" s="1"/>
    </row>
    <row r="7" spans="1:16">
      <c r="A7" s="1"/>
      <c r="B7" s="246">
        <f>'P4_Plan FinanciaciónINCREMENTAL'!K7</f>
        <v>0</v>
      </c>
      <c r="C7" s="1"/>
      <c r="D7" s="237">
        <f>'P3_Plan Inversión_INCREMENTAL'!C29</f>
        <v>0</v>
      </c>
      <c r="E7" s="1"/>
      <c r="F7" s="238">
        <f>IF(D7=0,0,B7/D7)</f>
        <v>0</v>
      </c>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38" t="s">
        <v>303</v>
      </c>
      <c r="C9" s="1"/>
      <c r="D9" s="1"/>
      <c r="E9" s="1"/>
      <c r="F9" s="1"/>
      <c r="G9" s="1"/>
      <c r="H9" s="1"/>
      <c r="I9" s="1"/>
      <c r="J9" s="1"/>
      <c r="K9" s="1"/>
      <c r="L9" s="1"/>
      <c r="M9" s="1"/>
      <c r="N9" s="1"/>
      <c r="O9" s="1"/>
      <c r="P9" s="1"/>
    </row>
    <row r="10" spans="1:16">
      <c r="A10" s="1"/>
      <c r="B10" s="1" t="s">
        <v>252</v>
      </c>
      <c r="C10" s="1"/>
      <c r="D10" s="1" t="s">
        <v>334</v>
      </c>
      <c r="E10" s="1"/>
      <c r="F10" s="138" t="s">
        <v>251</v>
      </c>
      <c r="G10" s="1"/>
      <c r="H10" s="1"/>
      <c r="I10" s="1"/>
      <c r="J10" s="1"/>
      <c r="K10" s="1"/>
      <c r="L10" s="1"/>
      <c r="M10" s="1"/>
      <c r="N10" s="1"/>
      <c r="O10" s="1"/>
      <c r="P10" s="1"/>
    </row>
    <row r="11" spans="1:16">
      <c r="A11" s="1"/>
      <c r="B11" s="237">
        <f>'P4_Plan FinanciaciónINCREMENTAL'!C3</f>
        <v>0</v>
      </c>
      <c r="C11" s="1"/>
      <c r="D11" s="237">
        <f>D7</f>
        <v>0</v>
      </c>
      <c r="E11" s="1"/>
      <c r="F11" s="242">
        <f>IF(D11=0,0,100*(B11/D11))</f>
        <v>0</v>
      </c>
      <c r="G11" s="1" t="s">
        <v>329</v>
      </c>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38" t="s">
        <v>304</v>
      </c>
      <c r="C14" s="1"/>
      <c r="D14" s="1"/>
      <c r="E14" s="1"/>
      <c r="F14" s="1"/>
      <c r="G14" s="1"/>
      <c r="H14" s="1"/>
      <c r="I14" s="1"/>
      <c r="J14" s="1"/>
      <c r="K14" s="1"/>
      <c r="L14" s="1"/>
      <c r="M14" s="1"/>
      <c r="N14" s="1"/>
      <c r="O14" s="1"/>
      <c r="P14" s="1"/>
    </row>
    <row r="15" spans="1:16">
      <c r="A15" s="1"/>
      <c r="B15" s="1" t="s">
        <v>254</v>
      </c>
      <c r="C15" s="1"/>
      <c r="D15" s="1" t="s">
        <v>335</v>
      </c>
      <c r="E15" s="1"/>
      <c r="F15" s="138" t="s">
        <v>301</v>
      </c>
      <c r="G15" s="1"/>
      <c r="H15" s="1"/>
      <c r="I15" s="1"/>
      <c r="J15" s="1"/>
      <c r="K15" s="1"/>
      <c r="L15" s="1"/>
      <c r="M15" s="1"/>
      <c r="N15" s="1"/>
      <c r="O15" s="1"/>
      <c r="P15" s="1"/>
    </row>
    <row r="16" spans="1:16">
      <c r="A16" s="1"/>
      <c r="B16" s="248"/>
      <c r="C16" s="1"/>
      <c r="D16"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Inversión_INCREMENTAL'!C4-'P3_Plan Inversión_INCREMENTAL'!C27</f>
        <v>0</v>
      </c>
      <c r="E16" s="1"/>
      <c r="F16" s="242">
        <f>IF(D16=0,0,100*(B19/D16))</f>
        <v>0</v>
      </c>
      <c r="G16" s="1" t="s">
        <v>329</v>
      </c>
      <c r="H16" s="1"/>
      <c r="I16" s="1"/>
      <c r="J16" s="1"/>
      <c r="K16" s="1"/>
      <c r="L16" s="1"/>
      <c r="M16" s="1"/>
      <c r="N16" s="1"/>
      <c r="O16" s="1"/>
      <c r="P16" s="1"/>
    </row>
    <row r="17" spans="1:16">
      <c r="A17" s="1"/>
      <c r="B17" s="247" t="s">
        <v>312</v>
      </c>
      <c r="C17" s="1"/>
      <c r="D17" s="1"/>
      <c r="E17" s="1"/>
      <c r="F17" s="1"/>
      <c r="G17" s="1"/>
      <c r="H17" s="1"/>
      <c r="I17" s="1"/>
      <c r="J17" s="1"/>
      <c r="K17" s="1"/>
      <c r="L17" s="1"/>
      <c r="M17" s="1"/>
      <c r="N17" s="1"/>
      <c r="O17" s="1"/>
      <c r="P17" s="1"/>
    </row>
    <row r="18" spans="1:16">
      <c r="A18" s="1"/>
      <c r="B18" s="1" t="s">
        <v>260</v>
      </c>
      <c r="C18" s="1"/>
      <c r="D18" s="1"/>
      <c r="E18" s="1"/>
      <c r="F18" s="1"/>
      <c r="G18" s="1"/>
      <c r="H18" s="1"/>
      <c r="I18" s="1"/>
      <c r="J18" s="1"/>
      <c r="K18" s="1"/>
      <c r="L18" s="1"/>
      <c r="M18" s="1"/>
      <c r="N18" s="1"/>
      <c r="O18" s="1"/>
      <c r="P18" s="1"/>
    </row>
    <row r="19" spans="1:16">
      <c r="A19" s="1"/>
      <c r="B19" s="239">
        <f>D16-B16</f>
        <v>0</v>
      </c>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241" t="s">
        <v>255</v>
      </c>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38" t="s">
        <v>276</v>
      </c>
      <c r="C23" s="1"/>
      <c r="D23" s="1"/>
      <c r="E23" s="1"/>
      <c r="F23" s="138" t="s">
        <v>265</v>
      </c>
      <c r="G23" s="1"/>
      <c r="H23" s="1"/>
      <c r="I23" s="1"/>
      <c r="J23" s="1"/>
      <c r="K23" s="1"/>
      <c r="L23" s="1"/>
      <c r="M23" s="1"/>
      <c r="N23" s="1"/>
      <c r="O23" s="1"/>
      <c r="P23" s="1"/>
    </row>
    <row r="24" spans="1:16">
      <c r="A24" s="1"/>
      <c r="B24" s="267" t="s">
        <v>256</v>
      </c>
      <c r="C24" s="267"/>
      <c r="D24" s="249"/>
      <c r="E24" s="1"/>
      <c r="F24" s="242">
        <f>IF(D32=0,0,100*(D27/D32))</f>
        <v>0</v>
      </c>
      <c r="G24" s="1" t="s">
        <v>329</v>
      </c>
      <c r="H24" s="1"/>
      <c r="I24" s="1"/>
      <c r="J24" s="1"/>
      <c r="K24" s="1"/>
      <c r="L24" s="1"/>
      <c r="M24" s="1"/>
      <c r="N24" s="1"/>
      <c r="O24" s="1"/>
      <c r="P24" s="1"/>
    </row>
    <row r="25" spans="1:16">
      <c r="A25" s="1"/>
      <c r="B25" s="267" t="s">
        <v>257</v>
      </c>
      <c r="C25" s="267"/>
      <c r="D25" s="249"/>
      <c r="E25" s="1"/>
      <c r="F25" s="1"/>
      <c r="G25" s="1"/>
      <c r="H25" s="1"/>
      <c r="I25" s="1"/>
      <c r="J25" s="1"/>
      <c r="K25" s="1"/>
      <c r="L25" s="1"/>
      <c r="M25" s="1"/>
      <c r="N25" s="1"/>
      <c r="O25" s="1"/>
      <c r="P25" s="1"/>
    </row>
    <row r="26" spans="1:16">
      <c r="A26" s="1"/>
      <c r="B26" s="267" t="s">
        <v>258</v>
      </c>
      <c r="C26" s="267"/>
      <c r="D26" s="249"/>
      <c r="E26" s="1"/>
      <c r="F26" s="1"/>
      <c r="G26" s="1"/>
      <c r="H26" s="1"/>
      <c r="I26" s="1"/>
      <c r="J26" s="1"/>
      <c r="K26" s="1"/>
      <c r="L26" s="1"/>
      <c r="M26" s="1"/>
      <c r="N26" s="1"/>
      <c r="O26" s="1"/>
      <c r="P26" s="1"/>
    </row>
    <row r="27" spans="1:16">
      <c r="A27" s="1"/>
      <c r="B27" s="267" t="s">
        <v>259</v>
      </c>
      <c r="C27" s="267"/>
      <c r="D27" s="237">
        <f>IF(D24+D25+D26=0,0,((D24+D25+D26)/3))</f>
        <v>0</v>
      </c>
      <c r="E27" s="1"/>
      <c r="F27" s="1"/>
      <c r="G27" s="1"/>
      <c r="H27" s="1"/>
      <c r="I27" s="1"/>
      <c r="J27" s="1"/>
      <c r="K27" s="1"/>
      <c r="L27" s="1"/>
      <c r="M27" s="1"/>
      <c r="N27" s="1"/>
      <c r="O27" s="1"/>
      <c r="P27" s="1"/>
    </row>
    <row r="28" spans="1:16">
      <c r="A28" s="1"/>
      <c r="B28" s="247" t="s">
        <v>321</v>
      </c>
      <c r="C28" s="1"/>
      <c r="D28" s="1"/>
      <c r="E28" s="1"/>
      <c r="F28" s="1"/>
      <c r="G28" s="1"/>
      <c r="H28" s="1"/>
      <c r="I28" s="1"/>
      <c r="J28" s="1"/>
      <c r="K28" s="1"/>
      <c r="L28" s="1"/>
      <c r="M28" s="1"/>
      <c r="N28" s="1"/>
      <c r="O28" s="1"/>
      <c r="P28" s="1"/>
    </row>
    <row r="29" spans="1:16">
      <c r="A29" s="1"/>
      <c r="B29" s="270" t="s">
        <v>261</v>
      </c>
      <c r="C29" s="270"/>
      <c r="D29" s="249"/>
      <c r="E29" s="1"/>
      <c r="F29" s="1"/>
      <c r="G29" s="1"/>
      <c r="H29" s="1"/>
      <c r="I29" s="1"/>
      <c r="J29" s="1"/>
      <c r="K29" s="1"/>
      <c r="L29" s="1"/>
      <c r="M29" s="1"/>
      <c r="N29" s="1"/>
      <c r="O29" s="1"/>
      <c r="P29" s="1"/>
    </row>
    <row r="30" spans="1:16">
      <c r="A30" s="1"/>
      <c r="B30" s="270" t="s">
        <v>262</v>
      </c>
      <c r="C30" s="270"/>
      <c r="D30" s="249"/>
      <c r="E30" s="1"/>
      <c r="F30" s="1"/>
      <c r="G30" s="1"/>
      <c r="H30" s="1"/>
      <c r="I30" s="1"/>
      <c r="J30" s="1"/>
      <c r="K30" s="1"/>
      <c r="L30" s="1"/>
      <c r="M30" s="1"/>
      <c r="N30" s="1"/>
      <c r="O30" s="1"/>
      <c r="P30" s="1"/>
    </row>
    <row r="31" spans="1:16">
      <c r="A31" s="1"/>
      <c r="B31" s="270" t="s">
        <v>263</v>
      </c>
      <c r="C31" s="270"/>
      <c r="D31" s="249"/>
      <c r="E31" s="1"/>
      <c r="F31" s="1"/>
      <c r="G31" s="1"/>
      <c r="H31" s="1"/>
      <c r="I31" s="1"/>
      <c r="J31" s="1"/>
      <c r="K31" s="1"/>
      <c r="L31" s="1"/>
      <c r="M31" s="1"/>
      <c r="N31" s="1"/>
      <c r="O31" s="1"/>
      <c r="P31" s="1"/>
    </row>
    <row r="32" spans="1:16">
      <c r="A32" s="1"/>
      <c r="B32" s="270" t="s">
        <v>264</v>
      </c>
      <c r="C32" s="270"/>
      <c r="D32" s="237">
        <f>IF(D29+D30+D31=0,0,((D29+D30+D31)/3))</f>
        <v>0</v>
      </c>
      <c r="E32" s="1"/>
      <c r="F32" s="1"/>
      <c r="G32" s="1"/>
      <c r="H32" s="1"/>
      <c r="I32" s="1"/>
      <c r="J32" s="1"/>
      <c r="K32" s="1"/>
      <c r="L32" s="1"/>
      <c r="M32" s="1"/>
      <c r="N32" s="1"/>
      <c r="O32" s="1"/>
      <c r="P32" s="1"/>
    </row>
    <row r="33" spans="1:16">
      <c r="A33" s="1"/>
      <c r="B33" s="247" t="s">
        <v>313</v>
      </c>
      <c r="C33" s="1"/>
      <c r="D33" s="1"/>
      <c r="E33" s="1"/>
      <c r="F33" s="1"/>
      <c r="G33" s="1"/>
      <c r="H33" s="1"/>
      <c r="I33" s="1"/>
      <c r="J33" s="1"/>
      <c r="K33" s="1"/>
      <c r="L33" s="1"/>
      <c r="M33" s="1"/>
      <c r="N33" s="1"/>
      <c r="O33" s="1"/>
      <c r="P33" s="1"/>
    </row>
    <row r="34" spans="1:16">
      <c r="A34" s="1"/>
      <c r="B34" s="138" t="s">
        <v>286</v>
      </c>
      <c r="C34" s="1"/>
      <c r="D34" s="1"/>
      <c r="E34" s="1"/>
      <c r="F34" s="138" t="s">
        <v>285</v>
      </c>
      <c r="G34" s="1"/>
      <c r="H34" s="1"/>
      <c r="I34" s="1"/>
      <c r="J34" s="1"/>
      <c r="K34" s="1"/>
      <c r="L34" s="1"/>
      <c r="M34" s="1"/>
      <c r="N34" s="1"/>
      <c r="O34" s="1"/>
      <c r="P34" s="1"/>
    </row>
    <row r="35" spans="1:16">
      <c r="A35" s="1"/>
      <c r="B35" s="1" t="s">
        <v>282</v>
      </c>
      <c r="C35" s="1"/>
      <c r="D35" s="249"/>
      <c r="E35" s="1"/>
      <c r="F35" s="242">
        <f>IF(D39=0,0,(D38/D39)*100)</f>
        <v>0</v>
      </c>
      <c r="G35" s="1" t="s">
        <v>329</v>
      </c>
      <c r="H35" s="1"/>
      <c r="I35" s="1"/>
      <c r="J35" s="1"/>
      <c r="K35" s="1"/>
      <c r="L35" s="1"/>
      <c r="M35" s="1"/>
      <c r="N35" s="1"/>
      <c r="O35" s="1"/>
      <c r="P35" s="1"/>
    </row>
    <row r="36" spans="1:16">
      <c r="A36" s="1"/>
      <c r="B36" s="1" t="s">
        <v>281</v>
      </c>
      <c r="C36" s="1"/>
      <c r="D36" s="249"/>
      <c r="E36" s="1"/>
      <c r="F36" s="1"/>
      <c r="G36" s="1"/>
      <c r="H36" s="1"/>
      <c r="I36" s="1"/>
      <c r="J36" s="1"/>
      <c r="K36" s="1"/>
      <c r="L36" s="1"/>
      <c r="M36" s="1"/>
      <c r="N36" s="1"/>
      <c r="O36" s="1"/>
      <c r="P36" s="1"/>
    </row>
    <row r="37" spans="1:16">
      <c r="A37" s="1"/>
      <c r="B37" s="247" t="s">
        <v>314</v>
      </c>
      <c r="C37" s="1"/>
      <c r="D37" s="236"/>
      <c r="E37" s="1"/>
      <c r="F37" s="1"/>
      <c r="G37" s="1"/>
      <c r="H37" s="1"/>
      <c r="I37" s="1"/>
      <c r="J37" s="1"/>
      <c r="K37" s="1"/>
      <c r="L37" s="1"/>
      <c r="M37" s="1"/>
      <c r="N37" s="1"/>
      <c r="O37" s="1"/>
      <c r="P37" s="1"/>
    </row>
    <row r="38" spans="1:16">
      <c r="A38" s="1"/>
      <c r="B38" s="1" t="s">
        <v>283</v>
      </c>
      <c r="C38" s="1"/>
      <c r="D38" s="239">
        <f>D35-D36</f>
        <v>0</v>
      </c>
      <c r="E38" s="1"/>
      <c r="F38" s="1"/>
      <c r="G38" s="1"/>
      <c r="H38" s="1"/>
      <c r="I38" s="1"/>
      <c r="J38" s="1"/>
      <c r="K38" s="1"/>
      <c r="L38" s="1"/>
      <c r="M38" s="1"/>
      <c r="N38" s="1"/>
      <c r="O38" s="1"/>
      <c r="P38" s="1"/>
    </row>
    <row r="39" spans="1:16">
      <c r="A39" s="1"/>
      <c r="B39" s="1" t="s">
        <v>284</v>
      </c>
      <c r="C39" s="1"/>
      <c r="D39" s="249"/>
      <c r="E39" s="1"/>
      <c r="F39" s="1"/>
      <c r="G39" s="1"/>
      <c r="H39" s="1"/>
      <c r="I39" s="1"/>
      <c r="J39" s="1"/>
      <c r="K39" s="1"/>
      <c r="L39" s="1"/>
      <c r="M39" s="1"/>
      <c r="N39" s="1"/>
      <c r="O39" s="1"/>
      <c r="P39" s="1"/>
    </row>
    <row r="40" spans="1:16">
      <c r="A40" s="1"/>
      <c r="B40" s="247" t="s">
        <v>315</v>
      </c>
      <c r="C40" s="1"/>
      <c r="D40" s="1"/>
      <c r="E40" s="1"/>
      <c r="F40" s="1"/>
      <c r="G40" s="1"/>
      <c r="H40" s="1"/>
      <c r="I40" s="1"/>
      <c r="J40" s="1"/>
      <c r="K40" s="1"/>
      <c r="L40" s="1"/>
      <c r="M40" s="1"/>
      <c r="N40" s="1"/>
      <c r="O40" s="1"/>
      <c r="P40" s="1"/>
    </row>
    <row r="41" spans="1:16">
      <c r="A41" s="1"/>
      <c r="B41" s="1"/>
      <c r="C41" s="1"/>
      <c r="D41" s="1"/>
      <c r="E41" s="1"/>
      <c r="F41" s="1"/>
      <c r="G41" s="1"/>
      <c r="H41" s="1"/>
      <c r="I41" s="1"/>
      <c r="J41" s="1"/>
      <c r="K41" s="1"/>
      <c r="L41" s="1"/>
      <c r="M41" s="1"/>
      <c r="N41" s="1"/>
      <c r="O41" s="1"/>
      <c r="P41" s="1"/>
    </row>
    <row r="42" spans="1:16">
      <c r="A42" s="1"/>
      <c r="B42" s="1"/>
      <c r="C42" s="1"/>
      <c r="D42" s="1"/>
      <c r="E42" s="1"/>
      <c r="F42" s="1"/>
      <c r="G42" s="1"/>
      <c r="H42" s="1"/>
      <c r="I42" s="1"/>
      <c r="J42" s="1"/>
      <c r="K42" s="1"/>
      <c r="L42" s="1"/>
      <c r="M42" s="1"/>
      <c r="N42" s="1"/>
      <c r="O42" s="1"/>
      <c r="P42" s="1"/>
    </row>
    <row r="43" spans="1:16">
      <c r="A43" s="1"/>
      <c r="B43" s="138" t="s">
        <v>277</v>
      </c>
      <c r="C43" s="1"/>
      <c r="D43" s="1"/>
      <c r="E43" s="1"/>
      <c r="F43" s="1"/>
      <c r="G43" s="138" t="s">
        <v>275</v>
      </c>
      <c r="H43" s="1"/>
      <c r="I43" s="1"/>
      <c r="J43" s="1"/>
      <c r="K43" s="1"/>
      <c r="L43" s="1"/>
      <c r="M43" s="1"/>
      <c r="N43" s="1"/>
      <c r="O43" s="1"/>
      <c r="P43" s="1"/>
    </row>
    <row r="44" spans="1:16">
      <c r="A44" s="1"/>
      <c r="B44" s="267" t="s">
        <v>266</v>
      </c>
      <c r="C44" s="267"/>
      <c r="D44" s="249"/>
      <c r="E44" s="1"/>
      <c r="F44" s="1"/>
      <c r="G44" s="242">
        <f>AVERAGE(D52:D54)*100</f>
        <v>0</v>
      </c>
      <c r="H44" s="1" t="s">
        <v>329</v>
      </c>
      <c r="I44" s="1"/>
      <c r="J44" s="1"/>
      <c r="K44" s="1"/>
      <c r="L44" s="1"/>
      <c r="M44" s="1"/>
      <c r="N44" s="1"/>
      <c r="O44" s="1"/>
      <c r="P44" s="1"/>
    </row>
    <row r="45" spans="1:16">
      <c r="A45" s="1"/>
      <c r="B45" s="267" t="s">
        <v>267</v>
      </c>
      <c r="C45" s="267"/>
      <c r="D45" s="249"/>
      <c r="E45" s="1"/>
      <c r="F45" s="1"/>
      <c r="G45" s="1"/>
      <c r="H45" s="1"/>
      <c r="I45" s="1"/>
      <c r="J45" s="1"/>
      <c r="K45" s="1"/>
      <c r="L45" s="1"/>
      <c r="M45" s="1"/>
      <c r="N45" s="1"/>
      <c r="O45" s="1"/>
      <c r="P45" s="1"/>
    </row>
    <row r="46" spans="1:16">
      <c r="A46" s="1"/>
      <c r="B46" s="267" t="s">
        <v>270</v>
      </c>
      <c r="C46" s="267"/>
      <c r="D46" s="249"/>
      <c r="E46" s="1"/>
      <c r="F46" s="1"/>
      <c r="G46" s="1"/>
      <c r="H46" s="1"/>
      <c r="I46" s="1"/>
      <c r="J46" s="1"/>
      <c r="K46" s="1"/>
      <c r="L46" s="1"/>
      <c r="M46" s="1"/>
      <c r="N46" s="1"/>
      <c r="O46" s="1"/>
      <c r="P46" s="1"/>
    </row>
    <row r="47" spans="1:16">
      <c r="A47" s="1"/>
      <c r="B47" s="269" t="s">
        <v>322</v>
      </c>
      <c r="C47" s="269"/>
      <c r="D47" s="1"/>
      <c r="E47" s="1"/>
      <c r="F47" s="1"/>
      <c r="G47" s="1"/>
      <c r="H47" s="1"/>
      <c r="I47" s="1"/>
      <c r="J47" s="1"/>
      <c r="K47" s="1"/>
      <c r="L47" s="1"/>
      <c r="M47" s="1"/>
      <c r="N47" s="1"/>
      <c r="O47" s="1"/>
      <c r="P47" s="1"/>
    </row>
    <row r="48" spans="1:16">
      <c r="A48" s="1"/>
      <c r="B48" s="267" t="s">
        <v>268</v>
      </c>
      <c r="C48" s="267"/>
      <c r="D48" s="249"/>
      <c r="E48" s="1"/>
      <c r="F48" s="1"/>
      <c r="G48" s="1"/>
      <c r="H48" s="1"/>
      <c r="I48" s="1"/>
      <c r="J48" s="1"/>
      <c r="K48" s="1"/>
      <c r="L48" s="1"/>
      <c r="M48" s="1"/>
      <c r="N48" s="1"/>
      <c r="O48" s="1"/>
      <c r="P48" s="1"/>
    </row>
    <row r="49" spans="1:16">
      <c r="A49" s="1"/>
      <c r="B49" s="267" t="s">
        <v>269</v>
      </c>
      <c r="C49" s="267"/>
      <c r="D49" s="249"/>
      <c r="E49" s="1"/>
      <c r="F49" s="1"/>
      <c r="G49" s="1"/>
      <c r="H49" s="1"/>
      <c r="I49" s="1"/>
      <c r="J49" s="1"/>
      <c r="K49" s="1"/>
      <c r="L49" s="1"/>
      <c r="M49" s="1"/>
      <c r="N49" s="1"/>
      <c r="O49" s="1"/>
      <c r="P49" s="1"/>
    </row>
    <row r="50" spans="1:16">
      <c r="A50" s="1"/>
      <c r="B50" s="267" t="s">
        <v>271</v>
      </c>
      <c r="C50" s="267"/>
      <c r="D50" s="249"/>
      <c r="E50" s="1"/>
      <c r="F50" s="1"/>
      <c r="G50" s="1"/>
      <c r="H50" s="1"/>
      <c r="I50" s="1"/>
      <c r="J50" s="1"/>
      <c r="K50" s="1"/>
      <c r="L50" s="1"/>
      <c r="M50" s="1"/>
      <c r="N50" s="1"/>
      <c r="O50" s="1"/>
      <c r="P50" s="1"/>
    </row>
    <row r="51" spans="1:16">
      <c r="A51" s="1"/>
      <c r="B51" s="269" t="s">
        <v>316</v>
      </c>
      <c r="C51" s="269"/>
      <c r="D51" s="1"/>
      <c r="E51" s="1"/>
      <c r="F51" s="1"/>
      <c r="G51" s="1"/>
      <c r="H51" s="1"/>
      <c r="I51" s="1"/>
      <c r="J51" s="1"/>
      <c r="K51" s="1"/>
      <c r="L51" s="1"/>
      <c r="M51" s="1"/>
      <c r="N51" s="1"/>
      <c r="O51" s="1"/>
      <c r="P51" s="1"/>
    </row>
    <row r="52" spans="1:16">
      <c r="A52" s="1"/>
      <c r="B52" s="267" t="s">
        <v>272</v>
      </c>
      <c r="C52" s="267"/>
      <c r="D52" s="240">
        <f>IF(D48=0,0,D44/D48)</f>
        <v>0</v>
      </c>
      <c r="E52" s="1"/>
      <c r="F52" s="1"/>
      <c r="G52" s="1"/>
      <c r="H52" s="1"/>
      <c r="I52" s="1"/>
      <c r="J52" s="1"/>
      <c r="K52" s="1"/>
      <c r="L52" s="1"/>
      <c r="M52" s="1"/>
      <c r="N52" s="1"/>
      <c r="O52" s="1"/>
      <c r="P52" s="1"/>
    </row>
    <row r="53" spans="1:16">
      <c r="A53" s="1"/>
      <c r="B53" s="267" t="s">
        <v>273</v>
      </c>
      <c r="C53" s="267"/>
      <c r="D53" s="240">
        <f t="shared" ref="D53:D54" si="0">IF(D49=0,0,D45/D49)</f>
        <v>0</v>
      </c>
      <c r="E53" s="1"/>
      <c r="F53" s="1"/>
      <c r="G53" s="1"/>
      <c r="H53" s="1"/>
      <c r="I53" s="1"/>
      <c r="J53" s="1"/>
      <c r="K53" s="1"/>
      <c r="L53" s="1"/>
      <c r="M53" s="1"/>
      <c r="N53" s="1"/>
      <c r="O53" s="1"/>
      <c r="P53" s="1"/>
    </row>
    <row r="54" spans="1:16">
      <c r="A54" s="1"/>
      <c r="B54" s="267" t="s">
        <v>274</v>
      </c>
      <c r="C54" s="267"/>
      <c r="D54" s="240">
        <f t="shared" si="0"/>
        <v>0</v>
      </c>
      <c r="E54" s="1"/>
      <c r="F54" s="1"/>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241" t="s">
        <v>278</v>
      </c>
      <c r="C57" s="1"/>
      <c r="D57" s="1"/>
      <c r="E57" s="1"/>
      <c r="F57" s="1"/>
      <c r="G57" s="1"/>
      <c r="H57" s="1"/>
      <c r="I57" s="1"/>
      <c r="J57" s="1"/>
      <c r="K57" s="1"/>
      <c r="L57" s="1"/>
      <c r="M57" s="1"/>
      <c r="N57" s="1"/>
      <c r="O57" s="1"/>
      <c r="P57" s="1"/>
    </row>
    <row r="58" spans="1:16">
      <c r="A58" s="1"/>
      <c r="B58" s="241"/>
      <c r="C58" s="1"/>
      <c r="D58" s="1"/>
      <c r="E58" s="1"/>
      <c r="F58" s="1"/>
      <c r="G58" s="1"/>
      <c r="H58" s="1"/>
      <c r="I58" s="1"/>
      <c r="J58" s="1"/>
      <c r="K58" s="1"/>
      <c r="L58" s="1"/>
      <c r="M58" s="1"/>
      <c r="N58" s="1"/>
      <c r="O58" s="1"/>
      <c r="P58" s="1"/>
    </row>
    <row r="59" spans="1:16">
      <c r="A59" s="1"/>
      <c r="B59" s="138" t="s">
        <v>289</v>
      </c>
      <c r="C59" s="1"/>
      <c r="D59" s="1"/>
      <c r="E59" s="1"/>
      <c r="F59" s="1"/>
      <c r="G59" s="1"/>
      <c r="H59" s="1"/>
      <c r="I59" s="1"/>
      <c r="J59" s="1"/>
      <c r="K59" s="1"/>
      <c r="L59" s="1"/>
      <c r="M59" s="1"/>
      <c r="N59" s="1"/>
      <c r="O59" s="1"/>
      <c r="P59" s="1"/>
    </row>
    <row r="60" spans="1:16">
      <c r="A60" s="1"/>
      <c r="B60" s="1" t="s">
        <v>279</v>
      </c>
      <c r="C60" s="1"/>
      <c r="D60" s="1" t="s">
        <v>280</v>
      </c>
      <c r="E60" s="1"/>
      <c r="F60" s="138" t="s">
        <v>287</v>
      </c>
      <c r="G60" s="1"/>
      <c r="H60" s="1"/>
      <c r="I60" s="1"/>
      <c r="J60" s="1"/>
      <c r="K60" s="1"/>
      <c r="L60" s="1"/>
      <c r="M60" s="1"/>
      <c r="N60" s="1"/>
      <c r="O60" s="1"/>
      <c r="P60" s="1"/>
    </row>
    <row r="61" spans="1:16">
      <c r="A61" s="1"/>
      <c r="B61" s="250"/>
      <c r="C61" s="1"/>
      <c r="D61" s="250"/>
      <c r="E61" s="1"/>
      <c r="F61" s="238">
        <f>IF(D61=0,0,B61/D61)</f>
        <v>0</v>
      </c>
      <c r="G61" s="1"/>
      <c r="H61" s="1"/>
      <c r="I61" s="1"/>
      <c r="J61" s="1"/>
      <c r="K61" s="1"/>
      <c r="L61" s="1"/>
      <c r="M61" s="1"/>
      <c r="N61" s="1"/>
      <c r="O61" s="1"/>
      <c r="P61" s="1"/>
    </row>
    <row r="62" spans="1:16">
      <c r="A62" s="1"/>
      <c r="B62" s="247" t="s">
        <v>317</v>
      </c>
      <c r="C62" s="1"/>
      <c r="D62" s="268" t="s">
        <v>318</v>
      </c>
      <c r="E62" s="268"/>
      <c r="F62" s="1"/>
      <c r="G62" s="1"/>
      <c r="H62" s="1"/>
      <c r="I62" s="1"/>
      <c r="J62" s="1"/>
      <c r="K62" s="1"/>
      <c r="L62" s="1"/>
      <c r="M62" s="1"/>
      <c r="N62" s="1"/>
      <c r="O62" s="1"/>
      <c r="P62" s="1"/>
    </row>
    <row r="63" spans="1:16">
      <c r="A63" s="1"/>
      <c r="B63" s="138" t="s">
        <v>290</v>
      </c>
      <c r="C63" s="1"/>
      <c r="D63" s="1"/>
      <c r="E63" s="1"/>
      <c r="F63" s="1"/>
      <c r="G63" s="1"/>
      <c r="H63" s="1"/>
      <c r="I63" s="1"/>
      <c r="J63" s="1"/>
      <c r="K63" s="1"/>
      <c r="L63" s="1"/>
      <c r="M63" s="1"/>
      <c r="N63" s="1"/>
      <c r="O63" s="1"/>
      <c r="P63" s="1"/>
    </row>
    <row r="64" spans="1:16">
      <c r="A64" s="1"/>
      <c r="B64" s="1" t="s">
        <v>292</v>
      </c>
      <c r="C64" s="1"/>
      <c r="D64" s="1"/>
      <c r="E64" s="1"/>
      <c r="F64" s="138" t="s">
        <v>288</v>
      </c>
      <c r="G64" s="1"/>
      <c r="H64" s="1"/>
      <c r="I64" s="1"/>
      <c r="J64" s="1"/>
      <c r="K64" s="1"/>
      <c r="L64" s="1"/>
      <c r="M64" s="1"/>
      <c r="N64" s="1"/>
      <c r="O64" s="1"/>
      <c r="P64" s="1"/>
    </row>
    <row r="65" spans="1:16">
      <c r="A65" s="1"/>
      <c r="B65" s="250"/>
      <c r="C65" s="1"/>
      <c r="D65" s="1"/>
      <c r="E65" s="1"/>
      <c r="F65" s="238">
        <f>IF(B65=0,0,IF(B68+D68=0,1,B65/(B68+D68)))</f>
        <v>0</v>
      </c>
      <c r="G65" s="1"/>
      <c r="H65" s="1"/>
      <c r="I65" s="1"/>
      <c r="J65" s="1"/>
      <c r="K65" s="1"/>
      <c r="L65" s="1"/>
      <c r="M65" s="1"/>
      <c r="N65" s="1"/>
      <c r="O65" s="1"/>
      <c r="P65" s="1"/>
    </row>
    <row r="66" spans="1:16">
      <c r="A66" s="1"/>
      <c r="B66" s="247" t="s">
        <v>320</v>
      </c>
      <c r="C66" s="1"/>
      <c r="D66" s="1"/>
      <c r="E66" s="1"/>
      <c r="F66" s="1"/>
      <c r="G66" s="1"/>
      <c r="H66" s="1"/>
      <c r="I66" s="1"/>
      <c r="J66" s="1"/>
      <c r="K66" s="1"/>
      <c r="L66" s="1"/>
      <c r="M66" s="1"/>
      <c r="N66" s="1"/>
      <c r="O66" s="1"/>
      <c r="P66" s="1"/>
    </row>
    <row r="67" spans="1:16">
      <c r="A67" s="1"/>
      <c r="B67" s="1" t="s">
        <v>280</v>
      </c>
      <c r="C67" s="1"/>
      <c r="D67" s="1" t="s">
        <v>291</v>
      </c>
      <c r="E67" s="1"/>
      <c r="F67" s="1"/>
      <c r="G67" s="1"/>
      <c r="H67" s="1"/>
      <c r="I67" s="1"/>
      <c r="J67" s="1"/>
      <c r="K67" s="1"/>
      <c r="L67" s="1"/>
      <c r="M67" s="1"/>
      <c r="N67" s="1"/>
      <c r="O67" s="1"/>
      <c r="P67" s="1"/>
    </row>
    <row r="68" spans="1:16">
      <c r="A68" s="1"/>
      <c r="B68" s="253">
        <f>D61</f>
        <v>0</v>
      </c>
      <c r="C68" s="1"/>
      <c r="D68" s="250"/>
      <c r="E68" s="1"/>
      <c r="F68" s="1"/>
      <c r="G68" s="1"/>
      <c r="H68" s="1"/>
      <c r="I68" s="1"/>
      <c r="J68" s="1"/>
      <c r="K68" s="1"/>
      <c r="L68" s="1"/>
      <c r="M68" s="1"/>
      <c r="N68" s="1"/>
      <c r="O68" s="1"/>
      <c r="P68" s="1"/>
    </row>
    <row r="69" spans="1:16">
      <c r="A69" s="1"/>
      <c r="B69" s="268" t="s">
        <v>318</v>
      </c>
      <c r="C69" s="268"/>
      <c r="D69" s="268" t="s">
        <v>319</v>
      </c>
      <c r="E69" s="268"/>
      <c r="F69" s="1"/>
      <c r="G69" s="1"/>
      <c r="H69" s="1"/>
      <c r="I69" s="1"/>
      <c r="J69" s="1"/>
      <c r="K69" s="1"/>
      <c r="L69" s="1"/>
      <c r="M69" s="1"/>
      <c r="N69" s="1"/>
      <c r="O69" s="1"/>
      <c r="P69" s="1"/>
    </row>
    <row r="70" spans="1:16">
      <c r="A70" s="1"/>
      <c r="B70" s="1"/>
      <c r="C70" s="1"/>
      <c r="D70" s="1"/>
      <c r="E70" s="1"/>
      <c r="F70" s="1"/>
      <c r="G70" s="1"/>
      <c r="H70" s="1"/>
      <c r="I70" s="1"/>
      <c r="J70" s="1"/>
      <c r="K70" s="1"/>
      <c r="L70" s="1"/>
      <c r="M70" s="1"/>
      <c r="N70" s="1"/>
      <c r="O70" s="1"/>
      <c r="P70" s="1"/>
    </row>
    <row r="71" spans="1:16">
      <c r="A71" s="1"/>
      <c r="B71" s="1"/>
      <c r="C71" s="1"/>
      <c r="D71" s="1"/>
      <c r="E71" s="1"/>
      <c r="F71" s="1"/>
      <c r="G71" s="1"/>
      <c r="H71" s="1"/>
      <c r="I71" s="1"/>
      <c r="J71" s="1"/>
      <c r="K71" s="1"/>
      <c r="L71" s="1"/>
      <c r="M71" s="1"/>
      <c r="N71" s="1"/>
      <c r="O71" s="1"/>
      <c r="P71" s="1"/>
    </row>
    <row r="72" spans="1:16">
      <c r="A72" s="1"/>
      <c r="B72" s="1"/>
      <c r="C72" s="1"/>
      <c r="D72" s="1"/>
      <c r="E72" s="1"/>
      <c r="F72" s="1"/>
      <c r="G72" s="1"/>
      <c r="H72" s="1"/>
      <c r="I72" s="1"/>
      <c r="J72" s="1"/>
      <c r="K72" s="1"/>
      <c r="L72" s="1"/>
      <c r="M72" s="1"/>
      <c r="N72" s="1"/>
      <c r="O72" s="1"/>
      <c r="P72" s="1"/>
    </row>
    <row r="73" spans="1:16">
      <c r="A73" s="1"/>
      <c r="B73" s="1"/>
      <c r="C73" s="1"/>
      <c r="D73" s="1"/>
      <c r="E73" s="1"/>
      <c r="F73" s="1"/>
      <c r="G73" s="1"/>
      <c r="H73" s="1"/>
      <c r="I73" s="1"/>
      <c r="J73" s="1"/>
      <c r="K73" s="1"/>
      <c r="L73" s="1"/>
      <c r="M73" s="1"/>
      <c r="N73" s="1"/>
      <c r="O73" s="1"/>
      <c r="P73" s="1"/>
    </row>
    <row r="74" spans="1:16">
      <c r="A74" s="1"/>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1"/>
      <c r="B76" s="1"/>
      <c r="C76" s="1"/>
      <c r="D76" s="1"/>
      <c r="E76" s="1"/>
      <c r="F76" s="1"/>
      <c r="G76" s="1"/>
      <c r="H76" s="1"/>
      <c r="I76" s="1"/>
      <c r="J76" s="1"/>
      <c r="K76" s="1"/>
      <c r="L76" s="1"/>
      <c r="M76" s="1"/>
      <c r="N76" s="1"/>
      <c r="O76" s="1"/>
      <c r="P76" s="1"/>
    </row>
    <row r="77" spans="1:16">
      <c r="A77" s="1"/>
      <c r="B77" s="1"/>
      <c r="C77" s="1"/>
      <c r="D77" s="1"/>
      <c r="E77" s="1"/>
      <c r="F77" s="1"/>
      <c r="G77" s="1"/>
      <c r="H77" s="1"/>
      <c r="I77" s="1"/>
      <c r="J77" s="1"/>
      <c r="K77" s="1"/>
      <c r="L77" s="1"/>
      <c r="M77" s="1"/>
      <c r="N77" s="1"/>
      <c r="O77" s="1"/>
      <c r="P77" s="1"/>
    </row>
    <row r="78" spans="1:16">
      <c r="A78" s="1"/>
      <c r="B78" s="1"/>
      <c r="C78" s="1"/>
      <c r="D78" s="1"/>
      <c r="E78" s="1"/>
      <c r="F78" s="1"/>
      <c r="G78" s="1"/>
      <c r="H78" s="1"/>
      <c r="I78" s="1"/>
      <c r="J78" s="1"/>
      <c r="K78" s="1"/>
      <c r="L78" s="1"/>
      <c r="M78" s="1"/>
      <c r="N78" s="1"/>
      <c r="O78" s="1"/>
      <c r="P78" s="1"/>
    </row>
  </sheetData>
  <mergeCells count="22">
    <mergeCell ref="B47:C47"/>
    <mergeCell ref="B24:C24"/>
    <mergeCell ref="B25:C25"/>
    <mergeCell ref="B26:C26"/>
    <mergeCell ref="B27:C27"/>
    <mergeCell ref="B29:C29"/>
    <mergeCell ref="B30:C30"/>
    <mergeCell ref="B31:C31"/>
    <mergeCell ref="B32:C32"/>
    <mergeCell ref="B44:C44"/>
    <mergeCell ref="B45:C45"/>
    <mergeCell ref="B46:C46"/>
    <mergeCell ref="B54:C54"/>
    <mergeCell ref="D62:E62"/>
    <mergeCell ref="B69:C69"/>
    <mergeCell ref="D69:E69"/>
    <mergeCell ref="B48:C48"/>
    <mergeCell ref="B49:C49"/>
    <mergeCell ref="B50:C50"/>
    <mergeCell ref="B51:C51"/>
    <mergeCell ref="B52:C52"/>
    <mergeCell ref="B53:C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G28"/>
  <sheetViews>
    <sheetView workbookViewId="0">
      <selection activeCell="L38" sqref="L38"/>
    </sheetView>
  </sheetViews>
  <sheetFormatPr baseColWidth="10" defaultColWidth="11.5703125" defaultRowHeight="15"/>
  <cols>
    <col min="1" max="1" width="11.5703125" style="1"/>
    <col min="2" max="2" width="29" style="1" customWidth="1"/>
    <col min="3" max="3" width="6.28515625" style="1" customWidth="1"/>
    <col min="4" max="4" width="24.28515625" style="1" customWidth="1"/>
    <col min="5" max="5" width="20" style="1" customWidth="1"/>
    <col min="6" max="6" width="11.5703125" style="1"/>
    <col min="7" max="7" width="6.140625" style="1" customWidth="1"/>
    <col min="8" max="8" width="14.7109375" style="1" customWidth="1"/>
    <col min="9" max="16384" width="11.5703125" style="1"/>
  </cols>
  <sheetData>
    <row r="2" spans="2:7" ht="30">
      <c r="B2" s="68" t="s">
        <v>324</v>
      </c>
    </row>
    <row r="3" spans="2:7">
      <c r="B3" s="138" t="s">
        <v>249</v>
      </c>
    </row>
    <row r="4" spans="2:7">
      <c r="B4" s="1" t="s">
        <v>248</v>
      </c>
      <c r="D4" s="1" t="s">
        <v>333</v>
      </c>
      <c r="F4" s="1" t="s">
        <v>250</v>
      </c>
    </row>
    <row r="5" spans="2:7">
      <c r="B5" s="246">
        <f>'P4_Plan FinanciaciónINCREMENTAL'!K7</f>
        <v>0</v>
      </c>
      <c r="D5" s="237">
        <f>'P3_Plan Inversión_INCREMENTAL'!C29</f>
        <v>0</v>
      </c>
      <c r="F5" s="238">
        <f>IF(D5=0,0,B5/D5)</f>
        <v>0</v>
      </c>
    </row>
    <row r="7" spans="2:7">
      <c r="B7" s="138" t="s">
        <v>293</v>
      </c>
    </row>
    <row r="8" spans="2:7">
      <c r="B8" s="1" t="s">
        <v>252</v>
      </c>
      <c r="D8" s="1" t="s">
        <v>333</v>
      </c>
      <c r="F8" s="1" t="s">
        <v>294</v>
      </c>
    </row>
    <row r="9" spans="2:7">
      <c r="B9" s="237">
        <f>'P4_Plan FinanciaciónINCREMENTAL'!C3</f>
        <v>0</v>
      </c>
      <c r="D9" s="237">
        <f>D5</f>
        <v>0</v>
      </c>
      <c r="F9" s="242">
        <f>IF(D9=0,0,100*(B9/D9))</f>
        <v>0</v>
      </c>
      <c r="G9" s="1" t="s">
        <v>329</v>
      </c>
    </row>
    <row r="11" spans="2:7">
      <c r="B11" s="138" t="s">
        <v>295</v>
      </c>
    </row>
    <row r="12" spans="2:7">
      <c r="B12" s="1" t="s">
        <v>296</v>
      </c>
      <c r="D12" s="1" t="s">
        <v>336</v>
      </c>
      <c r="F12" s="1" t="s">
        <v>297</v>
      </c>
    </row>
    <row r="13" spans="2:7">
      <c r="B13" s="237">
        <f>'P4_Plan FinanciaciónINCREMENTAL'!C8-'P4_Plan FinanciaciónINCREMENTAL'!C3</f>
        <v>0</v>
      </c>
      <c r="D13" s="237">
        <f>'P3_Plan Inversión_INCREMENTAL'!D29</f>
        <v>0</v>
      </c>
      <c r="F13" s="242">
        <f>IF(D13=0,0,100*(B13/D13))</f>
        <v>0</v>
      </c>
      <c r="G13" s="1" t="s">
        <v>329</v>
      </c>
    </row>
    <row r="15" spans="2:7">
      <c r="B15" s="138" t="s">
        <v>298</v>
      </c>
    </row>
    <row r="16" spans="2:7">
      <c r="B16" s="1" t="s">
        <v>299</v>
      </c>
      <c r="D16" s="1" t="s">
        <v>300</v>
      </c>
      <c r="F16" s="138" t="s">
        <v>305</v>
      </c>
    </row>
    <row r="17" spans="2:7">
      <c r="B17" s="248"/>
      <c r="D17" s="248"/>
      <c r="F17" s="242">
        <f>IF(D17=0,0,100*((B17-D17)/D17))</f>
        <v>0</v>
      </c>
      <c r="G17" s="1" t="s">
        <v>329</v>
      </c>
    </row>
    <row r="18" spans="2:7">
      <c r="B18" s="247" t="s">
        <v>309</v>
      </c>
    </row>
    <row r="19" spans="2:7">
      <c r="B19" s="138" t="s">
        <v>306</v>
      </c>
    </row>
    <row r="20" spans="2:7">
      <c r="B20" s="1" t="s">
        <v>307</v>
      </c>
      <c r="D20" s="1" t="s">
        <v>308</v>
      </c>
      <c r="F20" s="138" t="s">
        <v>305</v>
      </c>
    </row>
    <row r="21" spans="2:7">
      <c r="B21" s="248"/>
      <c r="D21" s="248"/>
      <c r="F21" s="242">
        <f>IF(D21=0,0,B21/D21)</f>
        <v>0</v>
      </c>
    </row>
    <row r="22" spans="2:7">
      <c r="B22" s="247" t="s">
        <v>310</v>
      </c>
      <c r="D22" s="247" t="s">
        <v>311</v>
      </c>
    </row>
    <row r="23" spans="2:7">
      <c r="B23" s="138" t="s">
        <v>253</v>
      </c>
    </row>
    <row r="24" spans="2:7">
      <c r="B24" s="1" t="s">
        <v>254</v>
      </c>
      <c r="D24" s="1" t="s">
        <v>337</v>
      </c>
      <c r="F24" s="138" t="s">
        <v>301</v>
      </c>
    </row>
    <row r="25" spans="2:7">
      <c r="B25" s="248"/>
      <c r="D25"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42">
        <f>IF(D25=0,0,100*(B28/D25))</f>
        <v>0</v>
      </c>
      <c r="G25" s="1" t="s">
        <v>329</v>
      </c>
    </row>
    <row r="26" spans="2:7">
      <c r="B26" s="247" t="s">
        <v>312</v>
      </c>
    </row>
    <row r="27" spans="2:7">
      <c r="B27" s="1" t="s">
        <v>260</v>
      </c>
    </row>
    <row r="28" spans="2:7">
      <c r="B28" s="239">
        <f>D25-B25</f>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I33"/>
  <sheetViews>
    <sheetView showGridLines="0" topLeftCell="B1" workbookViewId="0">
      <selection activeCell="B46" sqref="B46"/>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327</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134</v>
      </c>
      <c r="C14" s="76">
        <f>'P3_Plan Inversión_INCREMENTAL'!$C33</f>
        <v>0</v>
      </c>
      <c r="D14" s="76">
        <f>'P3_Plan Inversión_INCREMENTAL'!$C34</f>
        <v>0</v>
      </c>
      <c r="E14" s="76">
        <f>'P3_Plan Inversión_INCREMENTAL'!$C35</f>
        <v>0</v>
      </c>
      <c r="F14" s="76">
        <f>'P3_Plan Inversión_INCREMENTAL'!$C36</f>
        <v>0</v>
      </c>
      <c r="G14" s="76">
        <f>'P3_Plan Inversión_INCREMENTAL'!$C37</f>
        <v>0</v>
      </c>
      <c r="H14" s="76">
        <f>'P3_Plan Inversión_INCREMENTAL'!$C38</f>
        <v>0</v>
      </c>
      <c r="I14" s="5"/>
    </row>
    <row r="15" spans="2:9">
      <c r="B15" s="71" t="s">
        <v>136</v>
      </c>
      <c r="C15" s="76">
        <f>SUM('P3_Plan Inversión_INCREMENTAL'!C9:'P3_Plan Inversión_INCREMENTAL'!C11)</f>
        <v>0</v>
      </c>
      <c r="D15" s="78"/>
      <c r="E15" s="78"/>
      <c r="F15" s="78"/>
      <c r="G15" s="78"/>
      <c r="H15" s="78"/>
      <c r="I15" s="5"/>
    </row>
    <row r="16" spans="2:9">
      <c r="B16" s="71" t="s">
        <v>137</v>
      </c>
      <c r="C16" s="76">
        <f>SUM('P3_Plan Inversión_INCREMENTAL'!C20:C25)</f>
        <v>0</v>
      </c>
      <c r="D16" s="78"/>
      <c r="E16" s="78"/>
      <c r="F16" s="78"/>
      <c r="G16" s="78"/>
      <c r="H16" s="78"/>
      <c r="I16" s="5"/>
    </row>
    <row r="17" spans="2:9">
      <c r="B17" s="72" t="s">
        <v>150</v>
      </c>
      <c r="C17" s="79">
        <f>C12-C13-C14-C15-C16</f>
        <v>0</v>
      </c>
      <c r="D17" s="79">
        <f t="shared" ref="D17:H17" si="1">D12-D13-D14-D15-D16</f>
        <v>0</v>
      </c>
      <c r="E17" s="79">
        <f t="shared" si="1"/>
        <v>0</v>
      </c>
      <c r="F17" s="79">
        <f t="shared" si="1"/>
        <v>0</v>
      </c>
      <c r="G17" s="79">
        <f t="shared" si="1"/>
        <v>0</v>
      </c>
      <c r="H17" s="79">
        <f t="shared" si="1"/>
        <v>0</v>
      </c>
      <c r="I17" s="5"/>
    </row>
    <row r="18" spans="2:9">
      <c r="B18" s="71" t="s">
        <v>138</v>
      </c>
      <c r="C18" s="76">
        <f>'P4_Plan FinanciaciónINCREMENTAL'!J45</f>
        <v>0</v>
      </c>
      <c r="D18" s="76">
        <f>'P4_Plan FinanciaciónINCREMENTAL'!J46</f>
        <v>0</v>
      </c>
      <c r="E18" s="76">
        <f>'P4_Plan FinanciaciónINCREMENTAL'!J47</f>
        <v>0</v>
      </c>
      <c r="F18" s="76">
        <f>'P4_Plan FinanciaciónINCREMENTAL'!J48</f>
        <v>0</v>
      </c>
      <c r="G18" s="76">
        <f>'P4_Plan FinanciaciónINCREMENTAL'!J49</f>
        <v>0</v>
      </c>
      <c r="H18" s="76">
        <f>'P4_Plan FinanciaciónINCREMENTAL'!J50</f>
        <v>0</v>
      </c>
      <c r="I18" s="5"/>
    </row>
    <row r="19" spans="2:9">
      <c r="B19" s="72" t="s">
        <v>139</v>
      </c>
      <c r="C19" s="79">
        <f>C17-C18</f>
        <v>0</v>
      </c>
      <c r="D19" s="79">
        <f t="shared" ref="D19:H19" si="2">D17-D18</f>
        <v>0</v>
      </c>
      <c r="E19" s="79">
        <f t="shared" si="2"/>
        <v>0</v>
      </c>
      <c r="F19" s="79">
        <f t="shared" si="2"/>
        <v>0</v>
      </c>
      <c r="G19" s="79">
        <f t="shared" si="2"/>
        <v>0</v>
      </c>
      <c r="H19" s="79">
        <f t="shared" si="2"/>
        <v>0</v>
      </c>
      <c r="I19" s="5"/>
    </row>
    <row r="20" spans="2:9">
      <c r="B20" s="71" t="s">
        <v>146</v>
      </c>
      <c r="C20" s="76">
        <v>0</v>
      </c>
      <c r="D20" s="78">
        <f>IF(C19&lt;0,C19,0)</f>
        <v>0</v>
      </c>
      <c r="E20" s="78">
        <f>IF(D21&lt;0,D21,0)</f>
        <v>0</v>
      </c>
      <c r="F20" s="78">
        <f t="shared" ref="F20:H20" si="3">IF(E21&lt;0,E21,0)</f>
        <v>0</v>
      </c>
      <c r="G20" s="78">
        <f t="shared" si="3"/>
        <v>0</v>
      </c>
      <c r="H20" s="78">
        <f t="shared" si="3"/>
        <v>0</v>
      </c>
      <c r="I20" s="5"/>
    </row>
    <row r="21" spans="2:9">
      <c r="B21" s="72" t="s">
        <v>147</v>
      </c>
      <c r="C21" s="79">
        <f>C19</f>
        <v>0</v>
      </c>
      <c r="D21" s="79">
        <f>D19+D20</f>
        <v>0</v>
      </c>
      <c r="E21" s="79">
        <f>E19+E20</f>
        <v>0</v>
      </c>
      <c r="F21" s="79">
        <f t="shared" ref="F21:H21" si="4">F19+F20</f>
        <v>0</v>
      </c>
      <c r="G21" s="79">
        <f t="shared" si="4"/>
        <v>0</v>
      </c>
      <c r="H21" s="79">
        <f t="shared" si="4"/>
        <v>0</v>
      </c>
      <c r="I21" s="5"/>
    </row>
    <row r="22" spans="2:9">
      <c r="B22" s="71" t="s">
        <v>148</v>
      </c>
      <c r="C22" s="76">
        <f>IF(C21&lt;0,0,C21*P2_DatosExplotaciónINCREMENTAL!$F$3)</f>
        <v>0</v>
      </c>
      <c r="D22" s="76">
        <f>IF(D21&lt;0,0,D21*P2_DatosExplotaciónINCREMENTAL!$F$3)</f>
        <v>0</v>
      </c>
      <c r="E22" s="76">
        <f>IF(E21&lt;0,0,E21*P2_DatosExplotaciónINCREMENTAL!$F$3)</f>
        <v>0</v>
      </c>
      <c r="F22" s="76">
        <f>IF(F21&lt;0,0,F21*P2_DatosExplotaciónINCREMENTAL!$F$3)</f>
        <v>0</v>
      </c>
      <c r="G22" s="76">
        <f>IF(G21&lt;0,0,G21*P2_DatosExplotaciónINCREMENTAL!$F$3)</f>
        <v>0</v>
      </c>
      <c r="H22" s="76">
        <f>IF(H21&lt;0,0,H21*P2_DatosExplotaciónINCREMENTAL!$F$3)</f>
        <v>0</v>
      </c>
      <c r="I22" s="5"/>
    </row>
    <row r="23" spans="2:9">
      <c r="B23" s="73" t="s">
        <v>149</v>
      </c>
      <c r="C23" s="80">
        <f>C19-C22</f>
        <v>0</v>
      </c>
      <c r="D23" s="80">
        <f t="shared" ref="D23:H23" si="5">D19-D22</f>
        <v>0</v>
      </c>
      <c r="E23" s="80">
        <f t="shared" si="5"/>
        <v>0</v>
      </c>
      <c r="F23" s="80">
        <f t="shared" si="5"/>
        <v>0</v>
      </c>
      <c r="G23" s="80">
        <f t="shared" si="5"/>
        <v>0</v>
      </c>
      <c r="H23" s="80">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2V30iTOb78jHpHWBXkR1lt/hLByttMKFRKF/toCPlaPugY1EXziU1TxkpAs29yrYJUe1RpNfbpN5nvuQxoJLZA==" saltValue="24cPu7hPOEJLcQUMU7TvFw==" spinCount="100000" sheet="1" objects="1" scenarios="1"/>
  <printOptions horizontalCentered="1" verticalCentered="1"/>
  <pageMargins left="0.70866141732283472" right="0.70866141732283472" top="0.74803149606299213" bottom="0.74803149606299213" header="0.31496062992125984" footer="0.31496062992125984"/>
  <pageSetup paperSize="9" scale="65" fitToHeight="0" orientation="landscape"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3:I46"/>
  <sheetViews>
    <sheetView showGridLines="0" zoomScale="124" zoomScaleNormal="124" workbookViewId="0">
      <selection activeCell="B46" sqref="B46"/>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325</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2" t="s">
        <v>161</v>
      </c>
      <c r="C14" s="79">
        <f>C12-C13</f>
        <v>0</v>
      </c>
      <c r="D14" s="79">
        <f t="shared" ref="D14:H14" si="1">D12-D13</f>
        <v>0</v>
      </c>
      <c r="E14" s="79">
        <f t="shared" si="1"/>
        <v>0</v>
      </c>
      <c r="F14" s="79">
        <f t="shared" si="1"/>
        <v>0</v>
      </c>
      <c r="G14" s="79">
        <f t="shared" si="1"/>
        <v>0</v>
      </c>
      <c r="H14" s="79">
        <f t="shared" si="1"/>
        <v>0</v>
      </c>
      <c r="I14" s="5"/>
    </row>
    <row r="15" spans="2:9">
      <c r="B15" s="71" t="s">
        <v>162</v>
      </c>
      <c r="C15" s="76">
        <f>'P3_Plan Inversión_INCREMENTAL'!$C33</f>
        <v>0</v>
      </c>
      <c r="D15" s="76">
        <f>'P3_Plan Inversión_INCREMENTAL'!$C34</f>
        <v>0</v>
      </c>
      <c r="E15" s="76">
        <f>'P3_Plan Inversión_INCREMENTAL'!$C35</f>
        <v>0</v>
      </c>
      <c r="F15" s="76">
        <f>'P3_Plan Inversión_INCREMENTAL'!$C36</f>
        <v>0</v>
      </c>
      <c r="G15" s="76">
        <f>'P3_Plan Inversión_INCREMENTAL'!$C37</f>
        <v>0</v>
      </c>
      <c r="H15" s="76">
        <f>'P3_Plan Inversión_INCREMENTAL'!$C38</f>
        <v>0</v>
      </c>
      <c r="I15" s="5"/>
    </row>
    <row r="16" spans="2:9">
      <c r="B16" s="71" t="s">
        <v>163</v>
      </c>
      <c r="C16" s="76">
        <f>SUM('P3_Plan Inversión_INCREMENTAL'!C9:'P3_Plan Inversión_INCREMENTAL'!C11)</f>
        <v>0</v>
      </c>
      <c r="D16" s="78"/>
      <c r="E16" s="78"/>
      <c r="F16" s="78"/>
      <c r="G16" s="78"/>
      <c r="H16" s="78"/>
      <c r="I16" s="5"/>
    </row>
    <row r="17" spans="2:9">
      <c r="B17" s="71" t="s">
        <v>164</v>
      </c>
      <c r="C17" s="76">
        <f>SUM('P3_Plan Inversión_INCREMENTAL'!C20:C25)</f>
        <v>0</v>
      </c>
      <c r="D17" s="78"/>
      <c r="E17" s="78"/>
      <c r="F17" s="78"/>
      <c r="G17" s="78"/>
      <c r="H17" s="78"/>
      <c r="I17" s="5"/>
    </row>
    <row r="18" spans="2:9">
      <c r="B18" s="72" t="s">
        <v>165</v>
      </c>
      <c r="C18" s="79">
        <f>C14-C15-C16-C17</f>
        <v>0</v>
      </c>
      <c r="D18" s="79">
        <f t="shared" ref="D18:H18" si="2">D14-D15-D16-D17</f>
        <v>0</v>
      </c>
      <c r="E18" s="79">
        <f t="shared" si="2"/>
        <v>0</v>
      </c>
      <c r="F18" s="79">
        <f t="shared" si="2"/>
        <v>0</v>
      </c>
      <c r="G18" s="79">
        <f t="shared" si="2"/>
        <v>0</v>
      </c>
      <c r="H18" s="79">
        <f t="shared" si="2"/>
        <v>0</v>
      </c>
      <c r="I18" s="5"/>
    </row>
    <row r="19" spans="2:9">
      <c r="B19" s="71" t="s">
        <v>166</v>
      </c>
      <c r="C19" s="76">
        <v>0</v>
      </c>
      <c r="D19" s="78">
        <f>IF(C18&lt;0,C18,0)</f>
        <v>0</v>
      </c>
      <c r="E19" s="78">
        <f>IF(D20&lt;0,D20,0)</f>
        <v>0</v>
      </c>
      <c r="F19" s="78">
        <f t="shared" ref="F19:H19" si="3">IF(E20&lt;0,E20,0)</f>
        <v>0</v>
      </c>
      <c r="G19" s="78">
        <f t="shared" si="3"/>
        <v>0</v>
      </c>
      <c r="H19" s="78">
        <f t="shared" si="3"/>
        <v>0</v>
      </c>
      <c r="I19" s="5"/>
    </row>
    <row r="20" spans="2:9">
      <c r="B20" s="72" t="s">
        <v>167</v>
      </c>
      <c r="C20" s="79">
        <f>C18</f>
        <v>0</v>
      </c>
      <c r="D20" s="79">
        <f>D18+D19</f>
        <v>0</v>
      </c>
      <c r="E20" s="79">
        <f>E18+E19</f>
        <v>0</v>
      </c>
      <c r="F20" s="79">
        <f t="shared" ref="F20:H20" si="4">F18+F19</f>
        <v>0</v>
      </c>
      <c r="G20" s="79">
        <f t="shared" si="4"/>
        <v>0</v>
      </c>
      <c r="H20" s="79">
        <f t="shared" si="4"/>
        <v>0</v>
      </c>
      <c r="I20" s="5"/>
    </row>
    <row r="21" spans="2:9">
      <c r="B21" s="71" t="s">
        <v>168</v>
      </c>
      <c r="C21" s="76">
        <f>IF(C20&lt;0,0,C20*P2_DatosExplotaciónINCREMENTAL!$F$3)</f>
        <v>0</v>
      </c>
      <c r="D21" s="76">
        <f>IF(D20&lt;0,0,D20*P2_DatosExplotaciónINCREMENTAL!$F$3)</f>
        <v>0</v>
      </c>
      <c r="E21" s="76">
        <f>IF(E20&lt;0,0,E20*P2_DatosExplotaciónINCREMENTAL!$F$3)</f>
        <v>0</v>
      </c>
      <c r="F21" s="76">
        <f>IF(F20&lt;0,0,F20*P2_DatosExplotaciónINCREMENTAL!$F$3)</f>
        <v>0</v>
      </c>
      <c r="G21" s="76">
        <f>IF(G20&lt;0,0,G20*P2_DatosExplotaciónINCREMENTAL!$F$3)</f>
        <v>0</v>
      </c>
      <c r="H21" s="76">
        <f>IF(H20&lt;0,0,H20*P2_DatosExplotaciónINCREMENTAL!$F$3)</f>
        <v>0</v>
      </c>
      <c r="I21" s="5"/>
    </row>
    <row r="22" spans="2:9">
      <c r="B22" s="71" t="s">
        <v>169</v>
      </c>
      <c r="C22" s="76">
        <f>'AF_Análisis Financiero'!C17</f>
        <v>0</v>
      </c>
      <c r="D22" s="76"/>
      <c r="E22" s="76"/>
      <c r="F22" s="76"/>
      <c r="G22" s="76"/>
      <c r="H22" s="76"/>
      <c r="I22" s="5"/>
    </row>
    <row r="23" spans="2:9">
      <c r="B23" s="72" t="s">
        <v>170</v>
      </c>
      <c r="C23" s="80">
        <f>C14-C21+C22</f>
        <v>0</v>
      </c>
      <c r="D23" s="80">
        <f t="shared" ref="D23:H23" si="5">D14-D21+D22</f>
        <v>0</v>
      </c>
      <c r="E23" s="80">
        <f t="shared" si="5"/>
        <v>0</v>
      </c>
      <c r="F23" s="80">
        <f t="shared" si="5"/>
        <v>0</v>
      </c>
      <c r="G23" s="80">
        <f t="shared" si="5"/>
        <v>0</v>
      </c>
      <c r="H23" s="80">
        <f t="shared" si="5"/>
        <v>0</v>
      </c>
      <c r="I23" s="5"/>
    </row>
    <row r="24" spans="2:9">
      <c r="B24" s="72" t="s">
        <v>171</v>
      </c>
      <c r="C24" s="80">
        <f>C23/(1+P2_DatosExplotaciónINCREMENTAL!F2)</f>
        <v>0</v>
      </c>
      <c r="D24" s="80">
        <f>D23/(1+P2_DatosExplotaciónINCREMENTAL!F2)^2</f>
        <v>0</v>
      </c>
      <c r="E24" s="80">
        <f>E23/(1+P2_DatosExplotaciónINCREMENTAL!F2)^3</f>
        <v>0</v>
      </c>
      <c r="F24" s="80">
        <f>F23/(1+P2_DatosExplotaciónINCREMENTAL!F2)^4</f>
        <v>0</v>
      </c>
      <c r="G24" s="80">
        <f>G23/(1+P2_DatosExplotaciónINCREMENTAL!F2)^5</f>
        <v>0</v>
      </c>
      <c r="H24" s="80">
        <f>H23/(1+P2_DatosExplotaciónINCREMENTAL!F2)^6</f>
        <v>0</v>
      </c>
      <c r="I24" s="5"/>
    </row>
    <row r="25" spans="2:9">
      <c r="B25" s="17"/>
      <c r="C25" s="17"/>
      <c r="D25" s="5"/>
      <c r="E25" s="5"/>
      <c r="F25" s="5"/>
      <c r="G25" s="118"/>
      <c r="H25" s="118"/>
      <c r="I25" s="5"/>
    </row>
    <row r="26" spans="2:9">
      <c r="B26" s="3"/>
      <c r="C26" s="3"/>
      <c r="D26" s="5"/>
      <c r="E26" s="5"/>
      <c r="F26" s="5"/>
      <c r="G26" s="118"/>
      <c r="H26" s="118"/>
      <c r="I26" s="5"/>
    </row>
    <row r="27" spans="2:9">
      <c r="D27" s="5"/>
      <c r="E27" s="5"/>
      <c r="F27" s="5"/>
      <c r="G27" s="5"/>
      <c r="H27" s="5"/>
      <c r="I27" s="5"/>
    </row>
    <row r="28" spans="2:9">
      <c r="B28" s="119" t="s">
        <v>172</v>
      </c>
      <c r="C28" s="113">
        <f>'P3_Plan Inversión_INCREMENTAL'!D29*-1</f>
        <v>0</v>
      </c>
      <c r="D28" s="5"/>
      <c r="E28" s="5"/>
      <c r="F28" s="5"/>
      <c r="I28" s="5"/>
    </row>
    <row r="29" spans="2:9">
      <c r="B29" s="119" t="s">
        <v>173</v>
      </c>
      <c r="C29" s="117">
        <f>C24</f>
        <v>0</v>
      </c>
      <c r="D29" s="90"/>
      <c r="E29" s="90"/>
      <c r="F29" s="90"/>
      <c r="I29" s="5"/>
    </row>
    <row r="30" spans="2:9">
      <c r="B30" s="17"/>
      <c r="C30" s="117">
        <f>D24</f>
        <v>0</v>
      </c>
      <c r="D30" s="37"/>
      <c r="E30" s="37"/>
      <c r="F30" s="37"/>
      <c r="I30" s="5"/>
    </row>
    <row r="31" spans="2:9">
      <c r="B31" s="17"/>
      <c r="C31" s="117">
        <f>E24</f>
        <v>0</v>
      </c>
      <c r="D31" s="5"/>
      <c r="E31" s="5"/>
      <c r="F31" s="5"/>
      <c r="I31" s="5"/>
    </row>
    <row r="32" spans="2:9">
      <c r="B32" s="17"/>
      <c r="C32" s="117">
        <f>F24</f>
        <v>0</v>
      </c>
      <c r="D32" s="5"/>
      <c r="E32" s="5"/>
      <c r="F32" s="5"/>
      <c r="I32" s="5"/>
    </row>
    <row r="33" spans="2:9">
      <c r="B33" s="17"/>
      <c r="C33" s="117">
        <f>G24</f>
        <v>0</v>
      </c>
      <c r="D33" s="5"/>
      <c r="E33" s="5"/>
      <c r="F33" s="5"/>
      <c r="G33" s="5"/>
      <c r="H33" s="5"/>
      <c r="I33" s="5"/>
    </row>
    <row r="34" spans="2:9">
      <c r="C34" s="117">
        <f>H24</f>
        <v>0</v>
      </c>
      <c r="E34" s="5"/>
      <c r="F34" s="5"/>
      <c r="G34" s="5"/>
      <c r="H34" s="5"/>
      <c r="I34" s="5"/>
    </row>
    <row r="35" spans="2:9">
      <c r="B35" s="4" t="s">
        <v>185</v>
      </c>
      <c r="C35" s="90">
        <f>C34</f>
        <v>0</v>
      </c>
      <c r="G35" s="5"/>
      <c r="H35" s="5"/>
    </row>
    <row r="36" spans="2:9">
      <c r="C36" s="90">
        <f>C35</f>
        <v>0</v>
      </c>
    </row>
    <row r="37" spans="2:9">
      <c r="C37" s="90">
        <f t="shared" ref="C37:C43" si="6">C36</f>
        <v>0</v>
      </c>
    </row>
    <row r="38" spans="2:9">
      <c r="C38" s="90">
        <f t="shared" si="6"/>
        <v>0</v>
      </c>
    </row>
    <row r="39" spans="2:9">
      <c r="C39" s="90">
        <f t="shared" si="6"/>
        <v>0</v>
      </c>
      <c r="G39" s="58" t="s">
        <v>186</v>
      </c>
      <c r="H39" s="120">
        <f>IF(H41="Sin datos",0,NPV(H41,C28:C43))</f>
        <v>0</v>
      </c>
    </row>
    <row r="40" spans="2:9">
      <c r="C40" s="90">
        <f t="shared" si="6"/>
        <v>0</v>
      </c>
      <c r="G40" s="58" t="s">
        <v>187</v>
      </c>
      <c r="H40" s="121">
        <f>IF(C28=0,0,IRR(C28:C43))</f>
        <v>0</v>
      </c>
    </row>
    <row r="41" spans="2:9">
      <c r="C41" s="90">
        <f t="shared" si="6"/>
        <v>0</v>
      </c>
      <c r="G41" s="73" t="s">
        <v>104</v>
      </c>
      <c r="H41" s="122" t="str">
        <f>'P4_Plan FinanciaciónINCREMENTAL'!F9</f>
        <v>Sin datos</v>
      </c>
    </row>
    <row r="42" spans="2:9">
      <c r="C42" s="90">
        <f t="shared" si="6"/>
        <v>0</v>
      </c>
      <c r="G42" s="58" t="s">
        <v>188</v>
      </c>
      <c r="H42" s="123">
        <f>IF(C28=0,0,H40-H41)</f>
        <v>0</v>
      </c>
    </row>
    <row r="43" spans="2:9">
      <c r="C43" s="90">
        <f t="shared" si="6"/>
        <v>0</v>
      </c>
    </row>
    <row r="44" spans="2:9">
      <c r="C44" s="101"/>
    </row>
    <row r="45" spans="2:9" ht="15.75">
      <c r="B45" s="84" t="s">
        <v>189</v>
      </c>
      <c r="C45" s="271" t="str">
        <f>IF(H39&gt;0,"Sí, es viable económicamente, siendo condición necesaria pero no suficiente de viabilidad","No es viable económicamente, su VAN no es positivo")</f>
        <v>No es viable económicamente, su VAN no es positivo</v>
      </c>
      <c r="D45" s="272"/>
      <c r="E45" s="272"/>
      <c r="F45" s="272"/>
      <c r="G45" s="272"/>
      <c r="H45" s="272"/>
    </row>
    <row r="46" spans="2:9">
      <c r="C46" s="101"/>
    </row>
  </sheetData>
  <sheetProtection algorithmName="SHA-512" hashValue="cAZPnL46sfxK6Ivae8/UFDqXXgkZohLeT0JyNDFuHo3nrzPl0SNzk2XLKRs5URKH2Xhlk8iTqBWmzE/eBIuT7w==" saltValue="/qzHQ0Cy3crfE53vRIQ8TQ==" spinCount="100000" sheet="1" objects="1" scenarios="1"/>
  <mergeCells count="1">
    <mergeCell ref="C45:H45"/>
  </mergeCells>
  <printOptions horizontalCentered="1" verticalCentered="1"/>
  <pageMargins left="0.70866141732283472" right="0.70866141732283472" top="0.74803149606299213" bottom="0.74803149606299213" header="0.31496062992125984" footer="0.31496062992125984"/>
  <pageSetup paperSize="9" scale="69" fitToHeight="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Instrucciones</vt:lpstr>
      <vt:lpstr>P1_LíneasExplotaciónINCREMENTAL</vt:lpstr>
      <vt:lpstr>P2_DatosExplotaciónINCREMENTAL</vt:lpstr>
      <vt:lpstr>P3_Plan Inversión_INCREMENTAL</vt:lpstr>
      <vt:lpstr>P4_Plan FinanciaciónINCREMENTAL</vt:lpstr>
      <vt:lpstr>E2_PJ_INDICADORES CONTABLES</vt:lpstr>
      <vt:lpstr>E2_PF_INDICADORES CONTABLES</vt:lpstr>
      <vt:lpstr>AEE_Análisis económico estático</vt:lpstr>
      <vt:lpstr>AED_Análisis económico dinámico</vt:lpstr>
      <vt:lpstr>APM_Análisis Punto Muerto</vt:lpstr>
      <vt:lpstr>AF_Análisis Financiero</vt:lpstr>
      <vt:lpstr>Hoja2</vt:lpstr>
      <vt:lpstr>'AED_Análisis económico dinámico'!Área_de_impresión</vt:lpstr>
      <vt:lpstr>'AEE_Análisis económico estático'!Área_de_impresión</vt:lpstr>
      <vt:lpstr>'AF_Análisis Financiero'!Área_de_impresión</vt:lpstr>
      <vt:lpstr>'APM_Análisis Punto Muerto'!Área_de_impresión</vt:lpstr>
      <vt:lpstr>Instrucciones!Área_de_impresión</vt:lpstr>
      <vt:lpstr>P1_LíneasExplotaciónINCREMENTAL!Área_de_impresión</vt:lpstr>
      <vt:lpstr>P2_DatosExplotaciónINCREMENTAL!Área_de_impresión</vt:lpstr>
      <vt:lpstr>'P3_Plan Inversión_INCREMENTAL'!Área_de_impresión</vt:lpstr>
      <vt:lpstr>'P4_Plan FinanciaciónINCREMENTAL'!Área_de_impresión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Info</cp:lastModifiedBy>
  <cp:lastPrinted>2026-05-07T11:26:58Z</cp:lastPrinted>
  <dcterms:created xsi:type="dcterms:W3CDTF">2014-06-21T08:16:33Z</dcterms:created>
  <dcterms:modified xsi:type="dcterms:W3CDTF">2026-05-07T11:28:40Z</dcterms:modified>
</cp:coreProperties>
</file>